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800"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N33" i="105" l="1"/>
  <c r="M33" i="105"/>
  <c r="L33" i="105"/>
  <c r="K33" i="105"/>
  <c r="J33" i="105"/>
  <c r="I33" i="105"/>
  <c r="H33" i="105"/>
  <c r="G33" i="105"/>
  <c r="F33" i="105"/>
  <c r="E33" i="105"/>
  <c r="D33" i="105"/>
  <c r="C33" i="105"/>
  <c r="G22" i="103"/>
  <c r="L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C36" i="69"/>
  <c r="C15" i="69" l="1"/>
  <c r="B1" i="106" l="1"/>
  <c r="B1" i="105"/>
  <c r="B1" i="104"/>
  <c r="B1" i="103"/>
  <c r="B1" i="102"/>
  <c r="B1" i="101"/>
  <c r="B1" i="100"/>
  <c r="B1" i="99"/>
  <c r="B1" i="98"/>
  <c r="H34" i="85"/>
  <c r="G34" i="85"/>
  <c r="F34" i="85"/>
  <c r="E34" i="85"/>
  <c r="D34" i="85"/>
  <c r="C34" i="85"/>
  <c r="B2" i="85" l="1"/>
  <c r="D14" i="83"/>
  <c r="E14" i="83"/>
  <c r="F14" i="83"/>
  <c r="G14" i="83"/>
  <c r="H14" i="83"/>
  <c r="C14" i="83"/>
  <c r="C10" i="102" l="1"/>
  <c r="C19" i="102" s="1"/>
  <c r="D22" i="98" l="1"/>
  <c r="E22" i="98"/>
  <c r="F22" i="98"/>
  <c r="G22" i="98"/>
  <c r="C22" i="98"/>
  <c r="B2" i="106" l="1"/>
  <c r="B2" i="105"/>
  <c r="B2" i="104"/>
  <c r="B2" i="103"/>
  <c r="B2" i="102"/>
  <c r="B2" i="101"/>
  <c r="B2" i="100"/>
  <c r="B2" i="99"/>
  <c r="B2" i="98"/>
  <c r="D19" i="101"/>
  <c r="D12" i="101"/>
  <c r="C12" i="101"/>
  <c r="D7" i="101"/>
  <c r="C7" i="101"/>
  <c r="H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21" i="99" l="1"/>
  <c r="C19" i="101"/>
  <c r="H22" i="98"/>
  <c r="B1" i="97"/>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G39" i="97" s="1"/>
  <c r="B1" i="95"/>
  <c r="B1" i="92"/>
  <c r="B1" i="93"/>
  <c r="B1" i="64"/>
  <c r="B1" i="90"/>
  <c r="B1" i="69"/>
  <c r="B1" i="94"/>
  <c r="B1" i="89"/>
  <c r="B1" i="73"/>
  <c r="B1" i="88"/>
  <c r="B1" i="52"/>
  <c r="B1" i="86"/>
  <c r="B1" i="75"/>
  <c r="B2" i="83"/>
  <c r="G5" i="86"/>
  <c r="F5" i="86"/>
  <c r="E5" i="86"/>
  <c r="D5" i="86"/>
  <c r="C5" i="86"/>
  <c r="G5" i="84"/>
  <c r="F5" i="84"/>
  <c r="E5" i="84"/>
  <c r="D5" i="84"/>
  <c r="C5" i="84"/>
  <c r="E6" i="86" l="1"/>
  <c r="E13" i="86" s="1"/>
  <c r="F6" i="86"/>
  <c r="F13" i="86" s="1"/>
  <c r="G6" i="86"/>
  <c r="G13" i="86" s="1"/>
  <c r="C21" i="94" l="1"/>
  <c r="C20" i="94"/>
  <c r="C19" i="94"/>
  <c r="B1" i="91" l="1"/>
  <c r="B1" i="85"/>
  <c r="B1" i="83"/>
  <c r="B1" i="84"/>
  <c r="C30" i="95" l="1"/>
  <c r="C26" i="95"/>
  <c r="C18" i="95"/>
  <c r="C8" i="95"/>
  <c r="C36" i="95" l="1"/>
  <c r="C38" i="95" s="1"/>
  <c r="D6" i="86"/>
  <c r="D13" i="86"/>
  <c r="C6" i="86" l="1"/>
  <c r="C13" i="86" s="1"/>
  <c r="D17" i="94" l="1"/>
  <c r="D20" i="94"/>
  <c r="D21" i="94"/>
  <c r="D7" i="94"/>
  <c r="D19" i="94"/>
  <c r="D8" i="94"/>
  <c r="D9" i="94"/>
  <c r="D11" i="94"/>
  <c r="D13" i="94"/>
  <c r="D16" i="94"/>
  <c r="D12" i="94"/>
  <c r="D15" i="94"/>
  <c r="N20" i="92"/>
  <c r="N19" i="92"/>
  <c r="E19" i="92"/>
  <c r="N18" i="92"/>
  <c r="E18" i="92"/>
  <c r="N17" i="92"/>
  <c r="E17" i="92"/>
  <c r="N16" i="92"/>
  <c r="E16" i="92"/>
  <c r="N15" i="92"/>
  <c r="N14" i="92" s="1"/>
  <c r="E15" i="92"/>
  <c r="M14" i="92"/>
  <c r="L14" i="92"/>
  <c r="K14" i="92"/>
  <c r="J14" i="92"/>
  <c r="I14" i="92"/>
  <c r="H14" i="92"/>
  <c r="G14" i="92"/>
  <c r="F14" i="92"/>
  <c r="E14" i="92"/>
  <c r="C14" i="92"/>
  <c r="C21" i="92" s="1"/>
  <c r="N13" i="92"/>
  <c r="N12" i="92"/>
  <c r="E12" i="92"/>
  <c r="N11" i="92"/>
  <c r="E11" i="92"/>
  <c r="N10" i="92"/>
  <c r="E10" i="92"/>
  <c r="N9" i="92"/>
  <c r="E9" i="92"/>
  <c r="N8" i="92"/>
  <c r="N7" i="92" s="1"/>
  <c r="E8" i="92"/>
  <c r="E7" i="92" s="1"/>
  <c r="M7" i="92"/>
  <c r="M21" i="92" s="1"/>
  <c r="L7" i="92"/>
  <c r="L21" i="92" s="1"/>
  <c r="K7" i="92"/>
  <c r="K21" i="92" s="1"/>
  <c r="J7" i="92"/>
  <c r="J21" i="92" s="1"/>
  <c r="I7" i="92"/>
  <c r="I21" i="92" s="1"/>
  <c r="H7" i="92"/>
  <c r="H21" i="92" s="1"/>
  <c r="G7" i="92"/>
  <c r="G21" i="92" s="1"/>
  <c r="F7" i="92"/>
  <c r="F21" i="92" s="1"/>
  <c r="C7" i="92"/>
  <c r="N21" i="92" l="1"/>
  <c r="E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4" i="91"/>
  <c r="H13" i="91"/>
  <c r="H8"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1" i="89" s="1"/>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0" i="85"/>
  <c r="H9" i="85"/>
  <c r="F31" i="85"/>
  <c r="G54" i="85"/>
  <c r="E61" i="85"/>
  <c r="H53" i="85"/>
  <c r="F45" i="85"/>
  <c r="F54"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H45" i="85" l="1"/>
  <c r="H54" i="85"/>
  <c r="H31" i="85"/>
  <c r="D56" i="85"/>
  <c r="D63" i="85" s="1"/>
  <c r="D65" i="85" s="1"/>
  <c r="D67" i="85" s="1"/>
  <c r="G56" i="85"/>
  <c r="G63" i="85" s="1"/>
  <c r="G65" i="85" s="1"/>
  <c r="G67" i="85" s="1"/>
  <c r="H31" i="83"/>
  <c r="H20" i="83"/>
  <c r="G41" i="83"/>
  <c r="H41" i="83" s="1"/>
  <c r="E45" i="85"/>
  <c r="C54" i="85"/>
  <c r="F56" i="85"/>
  <c r="H56" i="85" s="1"/>
  <c r="E31" i="85"/>
  <c r="E41" i="83"/>
  <c r="E31" i="83"/>
  <c r="F63" i="85" l="1"/>
  <c r="H63" i="85" s="1"/>
  <c r="E54" i="85"/>
  <c r="C56" i="85"/>
  <c r="C25" i="69"/>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4" i="69"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79">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BALANCE_ACC].&amp;[6.302E3],[პოზიცია_NBG].[BALANCE_ACC].&amp;[6.352E3]}"/>
    <s v="[პოზიცია_NBG].[ACTIVITY_FIELD].&amp;[იურიდიული პირი (სოფლის მეურნეობა და მეტყევეობა)]"/>
    <s v="[პოზიცია_NBG].[ACTIVITY_FIELD].&amp;[იურიდიული პირი (მშენებლობა)]"/>
    <s v="[პოზიცია_NBG].[ACTIVITY_FIELD].&amp;[იურიდიული პირი (სამთო-მომპოვებელი და გადამამუშავებელი მრეწველობა)]"/>
    <s v="[პოზიცია_NBG].[ACTIVITY_FIELD].&amp;[იურიდიული პირი (ტრანსპორტი და კავშირგაბმულობა)]"/>
    <s v="[პოზიცია_NBG].[ACTIVITY_FIELD].&amp;[იურიდიული პირი (დანარჩენი სფეროები)]"/>
    <s v="[Measures].[Sum of 912_IN_GEL]"/>
    <s v="[TLOAN_PORT].[Currency_new_loan].&amp;[GEL]"/>
    <s v="[TLOAN_PORT].[Currency_new_loan].&amp;[FX]"/>
    <s v="[Measures].[Sum of debit]"/>
    <s v="[პოზიცია_NBG].[ACCOUNT_NUMBER].&amp;[71713]"/>
    <s v="[RWA1].[RISK_POSITION_SEGMENT].&amp;[HRRP]"/>
    <s v="[Measures].[SUM of HRRP_100]"/>
    <s v="[Measures].[SUM of HRRP_150]"/>
    <s v="[Measures].[Sum of mitigation_new]"/>
    <s v="[RWA1].[RISK_POSITION_SEGMENT].&amp;[OTHER_ASSETS]"/>
    <s v="[RWA1].[RISK_POSITION_SEGMENT].&amp;[CORPORATE]"/>
    <s v="[Measures].[sum of gov mitigation new]"/>
    <s v="{[TLOAN_PORT].[PDATE].&amp;[2021-06-30T00:00:00]}"/>
    <s v="[TLOAN_PORT].[HBG_FSA_1].&amp;[სახელმწიფო ორგანიზაციები]"/>
    <s v="[Measures].[უმოქმედო სესხები]"/>
    <s v="[Measures].[სპეციალური რეზერვი]"/>
    <s v="[Measures].[საერთო რეზერვი]"/>
    <s v="[TLOAN_PORT].[HBG_FSA_1].&amp;[საფინანსო ინსტიტუტები]"/>
    <s v="[TLOAN_PORT].[HBG_FSA_1].&amp;[საბითუმო ლომბარდული სესხები]"/>
    <s v="[Measures].[გარდა უმოქმედოსი]"/>
    <s v="[TLOAN_PORT].[HBG_FSA_1].&amp;[უძრავი ქონების დეველოპმენტი]"/>
    <s v="[TLOAN_PORT].[HBG_FSA_1].&amp;[უძრავი ქონების მენეჯმენტი]"/>
    <s v="[TLOAN_PORT].[HBG_FSA_1].&amp;[სამშენებლო კომპანიები (არა დეველოპერები)]"/>
    <s v="[TLOAN_PORT].[HBG_FSA_1].&amp;[სამშენებლო მასალების მოპოვება, წარმოება და ვაჭრობა]"/>
    <s v="[TLOAN_PORT].[HBG_FSA_1].&amp;[სამომხმარებლო საქონლით ვაჭრობა]"/>
    <s v="[TLOAN_PORT].[HBG_FSA_1].&amp;[სამომხმარებლო საქონლის წარმოება]"/>
    <s v="[TLOAN_PORT].[HBG_FSA_1].&amp;[ხანგრძლივი მოხმარების სამომხმარებლო საქონლის წარმოება და ვაჭრობა]"/>
    <s v="[TLOAN_PORT].[HBG_FSA_1].&amp;[ფეხსაცმლის, ტანსაცმლისა და ტექსტილის წარმოება და ვაჭრობა]"/>
    <s v="[TLOAN_PORT].[HBG_FSA_1].&amp;[ვაჭრობა (სხვა)]"/>
    <s v="[TLOAN_PORT].[HBG_FSA_1].&amp;[წარმოება (სხვა)]"/>
    <s v="[TLOAN_PORT].[HBG_FSA_1].&amp;[სასტუმროები და ტურიზმი]"/>
    <s v="[TLOAN_PORT].[HBG_FSA_1].&amp;[რესტორნები, ბარები, კაფეები და სწრაფი კვების ობიექტები]"/>
    <s v="[TLOAN_PORT].[HBG_FSA_1].&amp;[მძიმე მრეწველობა]"/>
    <s v="[TLOAN_PORT].[HBG_FSA_1].&amp;[ბენზინგასამართ სადგურებსა და ბენზინის იმპორტიორებზე გაცემული სესხები]"/>
    <s v="[TLOAN_PORT].[HBG_FSA_1].&amp;[ენერგეტიკა]"/>
    <s v="[TLOAN_PORT].[HBG_FSA_1].&amp;[ავტომობილების დილერები]"/>
    <s v="[TLOAN_PORT].[HBG_FSA_1].&amp;[ჯანდაცვა]"/>
    <s v="[TLOAN_PORT].[HBG_FSA_1].&amp;[ფარმაცევტიკა]"/>
    <s v="[TLOAN_PORT].[HBG_FSA_1].&amp;[ტელეკომუნიკაცია]"/>
    <s v="[TLOAN_PORT].[HBG_FSA_1].&amp;[სერვისი]"/>
    <s v="[TLOAN_PORT].[HBG_FSA_1].&amp;[სოფლის მეურნეობის სექტორი]"/>
    <s v="[TLOAN_PORT].[HBG_FSA_1].&amp;[სხვა]"/>
    <s v="[Measures].[მთლიანი ღირებულება]"/>
    <s v="[TLOAN_PORT].[Loan_segment].&amp;[სხვა ფინანსური კორპორაციები]"/>
    <s v="[TLOAN_PORT].[Reserve_classification 22].&amp;[სტანდარტულად კლასიფიცირებული ]"/>
    <s v="[TLOAN_PORT].[overdue_category].&amp;[ვადაგადაცილება ≤ 30 დღეზე]"/>
    <s v="[TLOAN_PORT].[overdue_category].&amp;[ვადაგადაცილება &gt; 30 დღეზე &lt; 60 დღეზე ]"/>
    <s v="[TLOAN_PORT].[Reserve_classification 22].&amp;[საყურადღებოდ კლასიფიცირებული]"/>
    <s v="[TLOAN_PORT].[overdue_category].&amp;[ვადაგადაცილება ≥ 60 დღეზე &lt; 90 დღეზე ]"/>
    <s v="[TLOAN_PORT].[overdue_category].&amp;[ვადაგადაცილება ≥ 90 დღეზე &lt; 180 დღეზე  ]"/>
    <s v="[TLOAN_PORT].[Reserve_classification 22].&amp;[უმოქმედო]"/>
    <s v="[TLOAN_PORT].[overdue_category].&amp;[ვადაგადაცილება ≥ 180 დღეზე &lt; 1 წელზე  ]"/>
    <s v="[TLOAN_PORT].[overdue_category].&amp;[ვადაგადაცილება ≥ 1 წელზე &lt;2 წელზე  ]"/>
    <s v="[TLOAN_PORT].[overdue_category].&amp;[ვადაგადაცილება ≥ 2 წელზე &lt;5 წელზე  ]"/>
    <s v="[TLOAN_PORT].[overdue_category].&amp;[ვადაგადაცილება ≥ 5 წელზე &lt;7 წელზე  ]"/>
    <s v="[TLOAN_PORT].[overdue_category].&amp;[ვადაგადაცილება ≥ 7 წელზე]"/>
    <s v="{[TLOAN_PORT].[PDATE].&amp;[2021-03-31T00:00:00]}"/>
    <s v="[TLOAN_PORT].[Loan_segment].&amp;[არაფინანსური კორპორაციები]"/>
    <s v="[TLOAN_PORT].[Reserve_classification].&amp;[უიმედო]"/>
    <s v="[TLOAN_PORT].[Reserve_classification 22].[All]"/>
    <s v="[TLOAN_PORT].[Loan_segment].&amp;[შინამეურნეობები]"/>
    <s v="[Measures].[Sum of Secured Loans]"/>
    <s v="[Measures].[Sum of Secured loans _reserve]"/>
    <s v="[TLOAN_PORT].[Reserve_classification].&amp;[სტანდარტული]"/>
    <s v="[TLOAN_PORT].[Reserve_classification].&amp;[საყურადღებო]"/>
    <s v="[TLOAN_PORT].[Reserve_classification].&amp;[არასტანდარტული]"/>
    <s v="[TLOAN_PORT].[Reserve_classification].&amp;[საეჭვო]"/>
    <s v="[Measures].[Sum of LOAN_LOSS_RESERVE]"/>
  </metadataStrings>
  <mdxMetadata count="515">
    <mdx n="0" f="v">
      <t c="3" fi="0">
        <n x="1" s="1"/>
        <n x="2"/>
        <n x="3"/>
      </t>
    </mdx>
    <mdx n="0" f="v">
      <t c="3" fi="0">
        <n x="1" s="1"/>
        <n x="4"/>
        <n x="3"/>
      </t>
    </mdx>
    <mdx n="0" f="v">
      <t c="3" fi="0">
        <n x="5" s="1"/>
        <n x="6"/>
        <n x="3"/>
      </t>
    </mdx>
    <mdx n="0" f="v">
      <t c="3" fi="0">
        <n x="1" s="1"/>
        <n x="6"/>
        <n x="3"/>
      </t>
    </mdx>
    <mdx n="0" f="v">
      <t c="3" fi="0">
        <n x="5" s="1"/>
        <n x="7"/>
        <n x="3"/>
      </t>
    </mdx>
    <mdx n="0" f="v">
      <t c="3" fi="0">
        <n x="1" s="1"/>
        <n x="7"/>
        <n x="3"/>
      </t>
    </mdx>
    <mdx n="0" f="v">
      <t c="3" fi="0">
        <n x="5" s="1"/>
        <n x="8"/>
        <n x="3"/>
      </t>
    </mdx>
    <mdx n="0" f="v">
      <t c="3" fi="0">
        <n x="5" s="1"/>
        <n x="9"/>
        <n x="3"/>
      </t>
    </mdx>
    <mdx n="0" f="v">
      <t c="3" fi="0">
        <n x="1" s="1"/>
        <n x="9"/>
        <n x="3"/>
      </t>
    </mdx>
    <mdx n="0" f="v">
      <t c="3" fi="0">
        <n x="5" s="1"/>
        <n x="10"/>
        <n x="3"/>
      </t>
    </mdx>
    <mdx n="0" f="v">
      <t c="3" fi="0">
        <n x="1" s="1"/>
        <n x="10"/>
        <n x="3"/>
      </t>
    </mdx>
    <mdx n="0" f="v">
      <t c="2" fi="0">
        <n x="11"/>
        <n x="12"/>
      </t>
    </mdx>
    <mdx n="0" f="v">
      <t c="2" fi="0">
        <n x="11"/>
        <n x="13"/>
      </t>
    </mdx>
    <mdx n="0" f="v">
      <t c="2" fi="0">
        <n x="14"/>
        <n x="15"/>
      </t>
    </mdx>
    <mdx n="0" f="v">
      <t c="2" fi="0">
        <n x="16"/>
        <n x="17"/>
      </t>
    </mdx>
    <mdx n="0" f="v">
      <t c="2" fi="0">
        <n x="16"/>
        <n x="18"/>
      </t>
    </mdx>
    <mdx n="0" f="v">
      <t c="2" fi="0">
        <n x="16"/>
        <n x="19"/>
      </t>
    </mdx>
    <mdx n="0" f="v">
      <t c="2" fi="0">
        <n x="20"/>
        <n x="19"/>
      </t>
    </mdx>
    <mdx n="0" f="v">
      <t c="2" fi="0">
        <n x="21"/>
        <n x="22"/>
      </t>
    </mdx>
    <mdx n="0" f="v">
      <t c="2" fi="0">
        <n x="16"/>
        <n x="22"/>
      </t>
    </mdx>
    <mdx n="0" f="v">
      <t c="2" fi="0">
        <n x="20"/>
        <n x="22"/>
      </t>
    </mdx>
    <mdx n="0" f="v">
      <t c="2" fi="0">
        <n x="21"/>
        <n x="19"/>
      </t>
    </mdx>
    <mdx n="0" f="v">
      <t c="3" fi="0">
        <n x="23" s="1"/>
        <n x="24"/>
        <n x="25"/>
      </t>
    </mdx>
    <mdx n="0" f="v">
      <t c="3" fi="0">
        <n x="23" s="1"/>
        <n x="24"/>
        <n x="26"/>
      </t>
    </mdx>
    <mdx n="0" f="v">
      <t c="3" fi="0">
        <n x="23" s="1"/>
        <n x="24"/>
        <n x="27"/>
      </t>
    </mdx>
    <mdx n="0" f="v">
      <t c="3" fi="0">
        <n x="23" s="1"/>
        <n x="28"/>
        <n x="25"/>
      </t>
    </mdx>
    <mdx n="0" f="v">
      <t c="3" fi="0">
        <n x="23" s="1"/>
        <n x="28"/>
        <n x="26"/>
      </t>
    </mdx>
    <mdx n="0" f="v">
      <t c="3" fi="0">
        <n x="23" s="1"/>
        <n x="28"/>
        <n x="27"/>
      </t>
    </mdx>
    <mdx n="0" f="v">
      <t c="3" fi="0">
        <n x="23" s="1"/>
        <n x="29"/>
        <n x="25"/>
      </t>
    </mdx>
    <mdx n="0" f="v">
      <t c="3" fi="0">
        <n x="23" s="1"/>
        <n x="29"/>
        <n x="30"/>
      </t>
    </mdx>
    <mdx n="0" f="v">
      <t c="3" fi="0">
        <n x="23" s="1"/>
        <n x="29"/>
        <n x="26"/>
      </t>
    </mdx>
    <mdx n="0" f="v">
      <t c="3" fi="0">
        <n x="23" s="1"/>
        <n x="29"/>
        <n x="27"/>
      </t>
    </mdx>
    <mdx n="0" f="v">
      <t c="3" fi="0">
        <n x="23" s="1"/>
        <n x="31"/>
        <n x="25"/>
      </t>
    </mdx>
    <mdx n="0" f="v">
      <t c="3" fi="0">
        <n x="23" s="1"/>
        <n x="31"/>
        <n x="30"/>
      </t>
    </mdx>
    <mdx n="0" f="v">
      <t c="3" fi="0">
        <n x="23" s="1"/>
        <n x="31"/>
        <n x="26"/>
      </t>
    </mdx>
    <mdx n="0" f="v">
      <t c="3" fi="0">
        <n x="23" s="1"/>
        <n x="31"/>
        <n x="27"/>
      </t>
    </mdx>
    <mdx n="0" f="v">
      <t c="3" fi="0">
        <n x="23" s="1"/>
        <n x="32"/>
        <n x="25"/>
      </t>
    </mdx>
    <mdx n="0" f="v">
      <t c="3" fi="0">
        <n x="23" s="1"/>
        <n x="32"/>
        <n x="30"/>
      </t>
    </mdx>
    <mdx n="0" f="v">
      <t c="3" fi="0">
        <n x="23" s="1"/>
        <n x="32"/>
        <n x="26"/>
      </t>
    </mdx>
    <mdx n="0" f="v">
      <t c="3" fi="0">
        <n x="23" s="1"/>
        <n x="32"/>
        <n x="27"/>
      </t>
    </mdx>
    <mdx n="0" f="v">
      <t c="3" fi="0">
        <n x="23" s="1"/>
        <n x="33"/>
        <n x="25"/>
      </t>
    </mdx>
    <mdx n="0" f="v">
      <t c="3" fi="0">
        <n x="23" s="1"/>
        <n x="33"/>
        <n x="30"/>
      </t>
    </mdx>
    <mdx n="0" f="v">
      <t c="3" fi="0">
        <n x="23" s="1"/>
        <n x="33"/>
        <n x="26"/>
      </t>
    </mdx>
    <mdx n="0" f="v">
      <t c="3" fi="0">
        <n x="23" s="1"/>
        <n x="33"/>
        <n x="27"/>
      </t>
    </mdx>
    <mdx n="0" f="v">
      <t c="3" fi="0">
        <n x="23" s="1"/>
        <n x="34"/>
        <n x="25"/>
      </t>
    </mdx>
    <mdx n="0" f="v">
      <t c="3" fi="0">
        <n x="23" s="1"/>
        <n x="34"/>
        <n x="30"/>
      </t>
    </mdx>
    <mdx n="0" f="v">
      <t c="3" fi="0">
        <n x="23" s="1"/>
        <n x="34"/>
        <n x="26"/>
      </t>
    </mdx>
    <mdx n="0" f="v">
      <t c="3" fi="0">
        <n x="23" s="1"/>
        <n x="34"/>
        <n x="27"/>
      </t>
    </mdx>
    <mdx n="0" f="v">
      <t c="3" fi="0">
        <n x="23" s="1"/>
        <n x="35"/>
        <n x="25"/>
      </t>
    </mdx>
    <mdx n="0" f="v">
      <t c="3" fi="0">
        <n x="23" s="1"/>
        <n x="35"/>
        <n x="30"/>
      </t>
    </mdx>
    <mdx n="0" f="v">
      <t c="3" fi="0">
        <n x="23" s="1"/>
        <n x="35"/>
        <n x="26"/>
      </t>
    </mdx>
    <mdx n="0" f="v">
      <t c="3" fi="0">
        <n x="23" s="1"/>
        <n x="35"/>
        <n x="27"/>
      </t>
    </mdx>
    <mdx n="0" f="v">
      <t c="3" fi="0">
        <n x="23" s="1"/>
        <n x="36"/>
        <n x="25"/>
      </t>
    </mdx>
    <mdx n="0" f="v">
      <t c="3" fi="0">
        <n x="23" s="1"/>
        <n x="36"/>
        <n x="30"/>
      </t>
    </mdx>
    <mdx n="0" f="v">
      <t c="3" fi="0">
        <n x="23" s="1"/>
        <n x="36"/>
        <n x="26"/>
      </t>
    </mdx>
    <mdx n="0" f="v">
      <t c="3" fi="0">
        <n x="23" s="1"/>
        <n x="36"/>
        <n x="27"/>
      </t>
    </mdx>
    <mdx n="0" f="v">
      <t c="3" fi="0">
        <n x="23" s="1"/>
        <n x="37"/>
        <n x="25"/>
      </t>
    </mdx>
    <mdx n="0" f="v">
      <t c="3" fi="0">
        <n x="23" s="1"/>
        <n x="37"/>
        <n x="30"/>
      </t>
    </mdx>
    <mdx n="0" f="v">
      <t c="3" fi="0">
        <n x="23" s="1"/>
        <n x="37"/>
        <n x="26"/>
      </t>
    </mdx>
    <mdx n="0" f="v">
      <t c="3" fi="0">
        <n x="23" s="1"/>
        <n x="37"/>
        <n x="27"/>
      </t>
    </mdx>
    <mdx n="0" f="v">
      <t c="3" fi="0">
        <n x="23" s="1"/>
        <n x="38"/>
        <n x="25"/>
      </t>
    </mdx>
    <mdx n="0" f="v">
      <t c="3" fi="0">
        <n x="23" s="1"/>
        <n x="38"/>
        <n x="30"/>
      </t>
    </mdx>
    <mdx n="0" f="v">
      <t c="3" fi="0">
        <n x="23" s="1"/>
        <n x="38"/>
        <n x="26"/>
      </t>
    </mdx>
    <mdx n="0" f="v">
      <t c="3" fi="0">
        <n x="23" s="1"/>
        <n x="38"/>
        <n x="27"/>
      </t>
    </mdx>
    <mdx n="0" f="v">
      <t c="3" fi="0">
        <n x="23" s="1"/>
        <n x="39"/>
        <n x="25"/>
      </t>
    </mdx>
    <mdx n="0" f="v">
      <t c="3" fi="0">
        <n x="23" s="1"/>
        <n x="39"/>
        <n x="30"/>
      </t>
    </mdx>
    <mdx n="0" f="v">
      <t c="3" fi="0">
        <n x="23" s="1"/>
        <n x="39"/>
        <n x="26"/>
      </t>
    </mdx>
    <mdx n="0" f="v">
      <t c="3" fi="0">
        <n x="23" s="1"/>
        <n x="39"/>
        <n x="27"/>
      </t>
    </mdx>
    <mdx n="0" f="v">
      <t c="3" fi="0">
        <n x="23" s="1"/>
        <n x="40"/>
        <n x="26"/>
      </t>
    </mdx>
    <mdx n="0" f="v">
      <t c="3" fi="0">
        <n x="23" s="1"/>
        <n x="40"/>
        <n x="27"/>
      </t>
    </mdx>
    <mdx n="0" f="v">
      <t c="3" fi="0">
        <n x="23" s="1"/>
        <n x="41"/>
        <n x="25"/>
      </t>
    </mdx>
    <mdx n="0" f="v">
      <t c="3" fi="0">
        <n x="23" s="1"/>
        <n x="41"/>
        <n x="30"/>
      </t>
    </mdx>
    <mdx n="0" f="v">
      <t c="3" fi="0">
        <n x="23" s="1"/>
        <n x="41"/>
        <n x="26"/>
      </t>
    </mdx>
    <mdx n="0" f="v">
      <t c="3" fi="0">
        <n x="23" s="1"/>
        <n x="41"/>
        <n x="27"/>
      </t>
    </mdx>
    <mdx n="0" f="v">
      <t c="3" fi="0">
        <n x="23" s="1"/>
        <n x="42"/>
        <n x="25"/>
      </t>
    </mdx>
    <mdx n="0" f="v">
      <t c="3" fi="0">
        <n x="23" s="1"/>
        <n x="42"/>
        <n x="30"/>
      </t>
    </mdx>
    <mdx n="0" f="v">
      <t c="3" fi="0">
        <n x="23" s="1"/>
        <n x="42"/>
        <n x="26"/>
      </t>
    </mdx>
    <mdx n="0" f="v">
      <t c="3" fi="0">
        <n x="23" s="1"/>
        <n x="42"/>
        <n x="27"/>
      </t>
    </mdx>
    <mdx n="0" f="v">
      <t c="3" fi="0">
        <n x="23" s="1"/>
        <n x="43"/>
        <n x="25"/>
      </t>
    </mdx>
    <mdx n="0" f="v">
      <t c="3" fi="0">
        <n x="23" s="1"/>
        <n x="43"/>
        <n x="30"/>
      </t>
    </mdx>
    <mdx n="0" f="v">
      <t c="3" fi="0">
        <n x="23" s="1"/>
        <n x="43"/>
        <n x="26"/>
      </t>
    </mdx>
    <mdx n="0" f="v">
      <t c="3" fi="0">
        <n x="23" s="1"/>
        <n x="43"/>
        <n x="27"/>
      </t>
    </mdx>
    <mdx n="0" f="v">
      <t c="3" fi="0">
        <n x="23" s="1"/>
        <n x="44"/>
        <n x="25"/>
      </t>
    </mdx>
    <mdx n="0" f="v">
      <t c="3" fi="0">
        <n x="23" s="1"/>
        <n x="44"/>
        <n x="30"/>
      </t>
    </mdx>
    <mdx n="0" f="v">
      <t c="3" fi="0">
        <n x="23" s="1"/>
        <n x="44"/>
        <n x="26"/>
      </t>
    </mdx>
    <mdx n="0" f="v">
      <t c="3" fi="0">
        <n x="23" s="1"/>
        <n x="44"/>
        <n x="27"/>
      </t>
    </mdx>
    <mdx n="0" f="v">
      <t c="3" fi="0">
        <n x="23" s="1"/>
        <n x="45"/>
        <n x="25"/>
      </t>
    </mdx>
    <mdx n="0" f="v">
      <t c="3" fi="0">
        <n x="23" s="1"/>
        <n x="45"/>
        <n x="30"/>
      </t>
    </mdx>
    <mdx n="0" f="v">
      <t c="3" fi="0">
        <n x="23" s="1"/>
        <n x="45"/>
        <n x="26"/>
      </t>
    </mdx>
    <mdx n="0" f="v">
      <t c="3" fi="0">
        <n x="23" s="1"/>
        <n x="45"/>
        <n x="27"/>
      </t>
    </mdx>
    <mdx n="0" f="v">
      <t c="3" fi="0">
        <n x="23" s="1"/>
        <n x="46"/>
        <n x="30"/>
      </t>
    </mdx>
    <mdx n="0" f="v">
      <t c="3" fi="0">
        <n x="23" s="1"/>
        <n x="46"/>
        <n x="27"/>
      </t>
    </mdx>
    <mdx n="0" f="v">
      <t c="3" fi="0">
        <n x="23" s="1"/>
        <n x="47"/>
        <n x="25"/>
      </t>
    </mdx>
    <mdx n="0" f="v">
      <t c="3" fi="0">
        <n x="23" s="1"/>
        <n x="47"/>
        <n x="30"/>
      </t>
    </mdx>
    <mdx n="0" f="v">
      <t c="3" fi="0">
        <n x="23" s="1"/>
        <n x="47"/>
        <n x="26"/>
      </t>
    </mdx>
    <mdx n="0" f="v">
      <t c="3" fi="0">
        <n x="23" s="1"/>
        <n x="47"/>
        <n x="27"/>
      </t>
    </mdx>
    <mdx n="0" f="v">
      <t c="3" fi="0">
        <n x="23" s="1"/>
        <n x="48"/>
        <n x="25"/>
      </t>
    </mdx>
    <mdx n="0" f="v">
      <t c="3" fi="0">
        <n x="23" s="1"/>
        <n x="48"/>
        <n x="30"/>
      </t>
    </mdx>
    <mdx n="0" f="v">
      <t c="3" fi="0">
        <n x="23" s="1"/>
        <n x="48"/>
        <n x="26"/>
      </t>
    </mdx>
    <mdx n="0" f="v">
      <t c="3" fi="0">
        <n x="23" s="1"/>
        <n x="48"/>
        <n x="27"/>
      </t>
    </mdx>
    <mdx n="0" f="v">
      <t c="3" fi="0">
        <n x="23" s="1"/>
        <n x="49"/>
        <n x="25"/>
      </t>
    </mdx>
    <mdx n="0" f="v">
      <t c="3" fi="0">
        <n x="23" s="1"/>
        <n x="49"/>
        <n x="30"/>
      </t>
    </mdx>
    <mdx n="0" f="v">
      <t c="3" fi="0">
        <n x="23" s="1"/>
        <n x="49"/>
        <n x="26"/>
      </t>
    </mdx>
    <mdx n="0" f="v">
      <t c="3" fi="0">
        <n x="23" s="1"/>
        <n x="49"/>
        <n x="27"/>
      </t>
    </mdx>
    <mdx n="0" f="v">
      <t c="3" fi="0">
        <n x="23" s="1"/>
        <n x="50"/>
        <n x="25"/>
      </t>
    </mdx>
    <mdx n="0" f="v">
      <t c="3" fi="0">
        <n x="23" s="1"/>
        <n x="50"/>
        <n x="30"/>
      </t>
    </mdx>
    <mdx n="0" f="v">
      <t c="3" fi="0">
        <n x="23" s="1"/>
        <n x="50"/>
        <n x="26"/>
      </t>
    </mdx>
    <mdx n="0" f="v">
      <t c="3" fi="0">
        <n x="23" s="1"/>
        <n x="50"/>
        <n x="27"/>
      </t>
    </mdx>
    <mdx n="0" f="v">
      <t c="3" fi="0">
        <n x="23" s="1"/>
        <n x="51"/>
        <n x="25"/>
      </t>
    </mdx>
    <mdx n="0" f="v">
      <t c="3" fi="0">
        <n x="23" s="1"/>
        <n x="51"/>
        <n x="30"/>
      </t>
    </mdx>
    <mdx n="0" f="v">
      <t c="3" fi="0">
        <n x="23" s="1"/>
        <n x="51"/>
        <n x="26"/>
      </t>
    </mdx>
    <mdx n="0" f="v">
      <t c="3" fi="0">
        <n x="23" s="1"/>
        <n x="51"/>
        <n x="27"/>
      </t>
    </mdx>
    <mdx n="0" f="v">
      <t c="3" fi="0">
        <n x="23" s="1"/>
        <n x="52"/>
        <n x="25"/>
      </t>
    </mdx>
    <mdx n="0" f="v">
      <t c="3" fi="0">
        <n x="23" s="1"/>
        <n x="52"/>
        <n x="30"/>
      </t>
    </mdx>
    <mdx n="0" f="v">
      <t c="3" fi="0">
        <n x="23" s="1"/>
        <n x="52"/>
        <n x="26"/>
      </t>
    </mdx>
    <mdx n="0" f="v">
      <t c="3" fi="0">
        <n x="23" s="1"/>
        <n x="52"/>
        <n x="27"/>
      </t>
    </mdx>
    <mdx n="0" f="v">
      <t c="5">
        <n x="23" s="1"/>
        <n x="53"/>
        <n x="54"/>
        <n x="55"/>
        <n x="56"/>
      </t>
    </mdx>
    <mdx n="0" f="v">
      <t c="5">
        <n x="23" s="1"/>
        <n x="53"/>
        <n x="54"/>
        <n x="55"/>
        <n x="57"/>
      </t>
    </mdx>
    <mdx n="0" f="v">
      <t c="4">
        <n x="23" s="1"/>
        <n x="53"/>
        <n x="54"/>
        <n x="58"/>
      </t>
    </mdx>
    <mdx n="0" f="v">
      <t c="5">
        <n x="23" s="1"/>
        <n x="53"/>
        <n x="54"/>
        <n x="58"/>
        <n x="56"/>
      </t>
    </mdx>
    <mdx n="0" f="v">
      <t c="5">
        <n x="23" s="1"/>
        <n x="53"/>
        <n x="54"/>
        <n x="58"/>
        <n x="57"/>
      </t>
    </mdx>
    <mdx n="0" f="v">
      <t c="5">
        <n x="23" s="1"/>
        <n x="53"/>
        <n x="54"/>
        <n x="58"/>
        <n x="59"/>
      </t>
    </mdx>
    <mdx n="0" f="v">
      <t c="5">
        <n x="23" s="1"/>
        <n x="53"/>
        <n x="54"/>
        <n x="58"/>
        <n x="60"/>
      </t>
    </mdx>
    <mdx n="0" f="v">
      <t c="4" fi="0">
        <n x="23" s="1"/>
        <n x="53"/>
        <n x="54"/>
        <n x="61"/>
      </t>
    </mdx>
    <mdx n="0" f="v">
      <t c="5">
        <n x="23" s="1"/>
        <n x="53"/>
        <n x="54"/>
        <n x="61"/>
        <n x="59"/>
      </t>
    </mdx>
    <mdx n="0" f="v">
      <t c="5">
        <n x="23" s="1"/>
        <n x="53"/>
        <n x="54"/>
        <n x="61"/>
        <n x="60"/>
      </t>
    </mdx>
    <mdx n="0" f="v">
      <t c="5" fi="0">
        <n x="23" s="1"/>
        <n x="53"/>
        <n x="54"/>
        <n x="61"/>
        <n x="62"/>
      </t>
    </mdx>
    <mdx n="0" f="v">
      <t c="5" fi="0">
        <n x="23" s="1"/>
        <n x="53"/>
        <n x="54"/>
        <n x="61"/>
        <n x="63"/>
      </t>
    </mdx>
    <mdx n="0" f="v">
      <t c="5" fi="0">
        <n x="23" s="1"/>
        <n x="53"/>
        <n x="54"/>
        <n x="61"/>
        <n x="64"/>
      </t>
    </mdx>
    <mdx n="0" f="v">
      <t c="5">
        <n x="23" s="1"/>
        <n x="53"/>
        <n x="54"/>
        <n x="61"/>
        <n x="65"/>
      </t>
    </mdx>
    <mdx n="0" f="v">
      <t c="5">
        <n x="23" s="1"/>
        <n x="53"/>
        <n x="54"/>
        <n x="61"/>
        <n x="66"/>
      </t>
    </mdx>
    <mdx n="0" f="v">
      <t c="5" fi="0">
        <n x="67" s="1"/>
        <n x="53"/>
        <n x="68"/>
        <n x="61"/>
        <n x="69"/>
      </t>
    </mdx>
    <mdx n="0" f="v">
      <t c="4" fi="0">
        <n x="23" s="1"/>
        <n x="53"/>
        <n x="68"/>
        <n x="70"/>
      </t>
    </mdx>
    <mdx n="0" f="v">
      <t c="4" fi="0">
        <n x="23" s="1"/>
        <n x="53"/>
        <n x="68"/>
        <n x="55"/>
      </t>
    </mdx>
    <mdx n="0" f="v">
      <t c="5" fi="0">
        <n x="23" s="1"/>
        <n x="53"/>
        <n x="68"/>
        <n x="55"/>
        <n x="56"/>
      </t>
    </mdx>
    <mdx n="0" f="v">
      <t c="5">
        <n x="23" s="1"/>
        <n x="53"/>
        <n x="68"/>
        <n x="55"/>
        <n x="57"/>
      </t>
    </mdx>
    <mdx n="0" f="v">
      <t c="4" fi="0">
        <n x="23" s="1"/>
        <n x="53"/>
        <n x="68"/>
        <n x="58"/>
      </t>
    </mdx>
    <mdx n="0" f="v">
      <t c="5" fi="0">
        <n x="23" s="1"/>
        <n x="53"/>
        <n x="68"/>
        <n x="58"/>
        <n x="56"/>
      </t>
    </mdx>
    <mdx n="0" f="v">
      <t c="5" fi="0">
        <n x="23" s="1"/>
        <n x="53"/>
        <n x="68"/>
        <n x="58"/>
        <n x="57"/>
      </t>
    </mdx>
    <mdx n="0" f="v">
      <t c="5" fi="0">
        <n x="23" s="1"/>
        <n x="53"/>
        <n x="68"/>
        <n x="58"/>
        <n x="59"/>
      </t>
    </mdx>
    <mdx n="0" f="v">
      <t c="5">
        <n x="23" s="1"/>
        <n x="53"/>
        <n x="68"/>
        <n x="58"/>
        <n x="60"/>
      </t>
    </mdx>
    <mdx n="0" f="v">
      <t c="4" fi="0">
        <n x="23" s="1"/>
        <n x="53"/>
        <n x="68"/>
        <n x="61"/>
      </t>
    </mdx>
    <mdx n="0" f="v">
      <t c="5" fi="0">
        <n x="23" s="1"/>
        <n x="53"/>
        <n x="68"/>
        <n x="61"/>
        <n x="59"/>
      </t>
    </mdx>
    <mdx n="0" f="v">
      <t c="5" fi="0">
        <n x="23" s="1"/>
        <n x="53"/>
        <n x="68"/>
        <n x="61"/>
        <n x="60"/>
      </t>
    </mdx>
    <mdx n="0" f="v">
      <t c="5" fi="0">
        <n x="23" s="1"/>
        <n x="53"/>
        <n x="68"/>
        <n x="61"/>
        <n x="62"/>
      </t>
    </mdx>
    <mdx n="0" f="v">
      <t c="5" fi="0">
        <n x="23" s="1"/>
        <n x="53"/>
        <n x="68"/>
        <n x="61"/>
        <n x="63"/>
      </t>
    </mdx>
    <mdx n="0" f="v">
      <t c="5" fi="0">
        <n x="23" s="1"/>
        <n x="53"/>
        <n x="68"/>
        <n x="61"/>
        <n x="64"/>
      </t>
    </mdx>
    <mdx n="0" f="v">
      <t c="5" fi="0">
        <n x="23" s="1"/>
        <n x="53"/>
        <n x="68"/>
        <n x="61"/>
        <n x="65"/>
      </t>
    </mdx>
    <mdx n="0" f="v">
      <t c="5">
        <n x="23" s="1"/>
        <n x="53"/>
        <n x="68"/>
        <n x="61"/>
        <n x="66"/>
      </t>
    </mdx>
    <mdx n="0" f="v">
      <t c="5" fi="0">
        <n x="67" s="1"/>
        <n x="53"/>
        <n x="54"/>
        <n x="61"/>
        <n x="69"/>
      </t>
    </mdx>
    <mdx n="0" f="v">
      <t c="4" fi="0">
        <n x="23" s="1"/>
        <n x="53"/>
        <n x="71"/>
        <n x="70"/>
      </t>
    </mdx>
    <mdx n="0" f="v">
      <t c="4" fi="0">
        <n x="23" s="1"/>
        <n x="53"/>
        <n x="71"/>
        <n x="55"/>
      </t>
    </mdx>
    <mdx n="0" f="v">
      <t c="5" fi="0">
        <n x="23" s="1"/>
        <n x="53"/>
        <n x="71"/>
        <n x="55"/>
        <n x="56"/>
      </t>
    </mdx>
    <mdx n="0" f="v">
      <t c="5">
        <n x="23" s="1"/>
        <n x="53"/>
        <n x="71"/>
        <n x="55"/>
        <n x="57"/>
      </t>
    </mdx>
    <mdx n="0" f="v">
      <t c="4" fi="0">
        <n x="23" s="1"/>
        <n x="53"/>
        <n x="71"/>
        <n x="58"/>
      </t>
    </mdx>
    <mdx n="0" f="v">
      <t c="5" fi="0">
        <n x="23" s="1"/>
        <n x="53"/>
        <n x="71"/>
        <n x="58"/>
        <n x="56"/>
      </t>
    </mdx>
    <mdx n="0" f="v">
      <t c="5" fi="0">
        <n x="23" s="1"/>
        <n x="53"/>
        <n x="71"/>
        <n x="58"/>
        <n x="57"/>
      </t>
    </mdx>
    <mdx n="0" f="v">
      <t c="5" fi="0">
        <n x="23" s="1"/>
        <n x="53"/>
        <n x="71"/>
        <n x="58"/>
        <n x="59"/>
      </t>
    </mdx>
    <mdx n="0" f="v">
      <t c="5">
        <n x="23" s="1"/>
        <n x="53"/>
        <n x="71"/>
        <n x="58"/>
        <n x="60"/>
      </t>
    </mdx>
    <mdx n="0" f="v">
      <t c="4" fi="0">
        <n x="23" s="1"/>
        <n x="53"/>
        <n x="71"/>
        <n x="61"/>
      </t>
    </mdx>
    <mdx n="0" f="v">
      <t c="5" fi="0">
        <n x="23" s="1"/>
        <n x="53"/>
        <n x="71"/>
        <n x="61"/>
        <n x="59"/>
      </t>
    </mdx>
    <mdx n="0" f="v">
      <t c="5" fi="0">
        <n x="23" s="1"/>
        <n x="53"/>
        <n x="71"/>
        <n x="61"/>
        <n x="60"/>
      </t>
    </mdx>
    <mdx n="0" f="v">
      <t c="5" fi="0">
        <n x="23" s="1"/>
        <n x="53"/>
        <n x="71"/>
        <n x="61"/>
        <n x="62"/>
      </t>
    </mdx>
    <mdx n="0" f="v">
      <t c="5" fi="0">
        <n x="23" s="1"/>
        <n x="53"/>
        <n x="71"/>
        <n x="61"/>
        <n x="63"/>
      </t>
    </mdx>
    <mdx n="0" f="v">
      <t c="5" fi="0">
        <n x="23" s="1"/>
        <n x="53"/>
        <n x="71"/>
        <n x="61"/>
        <n x="64"/>
      </t>
    </mdx>
    <mdx n="0" f="v">
      <t c="5" fi="0">
        <n x="23" s="1"/>
        <n x="53"/>
        <n x="71"/>
        <n x="61"/>
        <n x="65"/>
      </t>
    </mdx>
    <mdx n="0" f="v">
      <t c="5" fi="0">
        <n x="23" s="1"/>
        <n x="53"/>
        <n x="71"/>
        <n x="61"/>
        <n x="66"/>
      </t>
    </mdx>
    <mdx n="0" f="v">
      <t c="5" fi="0">
        <n x="67" s="1"/>
        <n x="53"/>
        <n x="71"/>
        <n x="61"/>
        <n x="69"/>
      </t>
    </mdx>
    <mdx n="0" f="v">
      <t c="4" fi="0">
        <n x="23" s="1"/>
        <n x="55"/>
        <n x="56"/>
        <n x="53"/>
      </t>
    </mdx>
    <mdx n="0" f="v">
      <t c="4">
        <n x="23" s="1"/>
        <n x="55"/>
        <n x="57"/>
        <n x="53"/>
      </t>
    </mdx>
    <mdx n="0" f="v">
      <t c="3" fi="0">
        <n x="23" s="1"/>
        <n x="58"/>
        <n x="53"/>
      </t>
    </mdx>
    <mdx n="0" f="v">
      <t c="4" fi="0">
        <n x="23" s="1"/>
        <n x="58"/>
        <n x="56"/>
        <n x="53"/>
      </t>
    </mdx>
    <mdx n="0" f="v">
      <t c="4" fi="0">
        <n x="23" s="1"/>
        <n x="58"/>
        <n x="57"/>
        <n x="53"/>
      </t>
    </mdx>
    <mdx n="0" f="v">
      <t c="4" fi="0">
        <n x="23" s="1"/>
        <n x="58"/>
        <n x="59"/>
        <n x="53"/>
      </t>
    </mdx>
    <mdx n="0" f="v">
      <t c="4">
        <n x="23" s="1"/>
        <n x="58"/>
        <n x="60"/>
        <n x="53"/>
      </t>
    </mdx>
    <mdx n="0" f="v">
      <t c="3" fi="0">
        <n x="23" s="1"/>
        <n x="61"/>
        <n x="53"/>
      </t>
    </mdx>
    <mdx n="0" f="v">
      <t c="4" fi="0">
        <n x="23" s="1"/>
        <n x="61"/>
        <n x="59"/>
        <n x="53"/>
      </t>
    </mdx>
    <mdx n="0" f="v">
      <t c="4" fi="0">
        <n x="23" s="1"/>
        <n x="61"/>
        <n x="60"/>
        <n x="53"/>
      </t>
    </mdx>
    <mdx n="0" f="v">
      <t c="4" fi="0">
        <n x="23" s="1"/>
        <n x="61"/>
        <n x="62"/>
        <n x="53"/>
      </t>
    </mdx>
    <mdx n="0" f="v">
      <t c="4" fi="0">
        <n x="23" s="1"/>
        <n x="61"/>
        <n x="63"/>
        <n x="53"/>
      </t>
    </mdx>
    <mdx n="0" f="v">
      <t c="4" fi="0">
        <n x="23" s="1"/>
        <n x="61"/>
        <n x="64"/>
        <n x="53"/>
      </t>
    </mdx>
    <mdx n="0" f="v">
      <t c="4" fi="0">
        <n x="23" s="1"/>
        <n x="61"/>
        <n x="65"/>
        <n x="53"/>
      </t>
    </mdx>
    <mdx n="0" f="v">
      <t c="4" fi="0">
        <n x="23" s="1"/>
        <n x="61"/>
        <n x="66"/>
        <n x="53"/>
      </t>
    </mdx>
    <mdx n="0" f="v">
      <t c="3">
        <n x="23" s="1"/>
        <n x="70"/>
        <n x="72"/>
      </t>
    </mdx>
    <mdx n="0" f="v">
      <t c="3">
        <n x="23" s="1"/>
        <n x="55"/>
        <n x="72"/>
      </t>
    </mdx>
    <mdx n="0" f="v">
      <t c="4">
        <n x="23" s="1"/>
        <n x="55"/>
        <n x="56"/>
        <n x="72"/>
      </t>
    </mdx>
    <mdx n="0" f="v">
      <t c="4">
        <n x="23" s="1"/>
        <n x="55"/>
        <n x="57"/>
        <n x="72"/>
      </t>
    </mdx>
    <mdx n="0" f="v">
      <t c="3">
        <n x="23" s="1"/>
        <n x="58"/>
        <n x="72"/>
      </t>
    </mdx>
    <mdx n="0" f="v">
      <t c="4">
        <n x="23" s="1"/>
        <n x="58"/>
        <n x="56"/>
        <n x="72"/>
      </t>
    </mdx>
    <mdx n="0" f="v">
      <t c="4">
        <n x="23" s="1"/>
        <n x="58"/>
        <n x="57"/>
        <n x="72"/>
      </t>
    </mdx>
    <mdx n="0" f="v">
      <t c="4">
        <n x="23" s="1"/>
        <n x="58"/>
        <n x="59"/>
        <n x="72"/>
      </t>
    </mdx>
    <mdx n="0" f="v">
      <t c="4">
        <n x="23" s="1"/>
        <n x="58"/>
        <n x="60"/>
        <n x="72"/>
      </t>
    </mdx>
    <mdx n="0" f="v">
      <t c="3">
        <n x="23" s="1"/>
        <n x="61"/>
        <n x="72"/>
      </t>
    </mdx>
    <mdx n="0" f="v">
      <t c="4">
        <n x="23" s="1"/>
        <n x="61"/>
        <n x="59"/>
        <n x="72"/>
      </t>
    </mdx>
    <mdx n="0" f="v">
      <t c="4">
        <n x="23" s="1"/>
        <n x="61"/>
        <n x="60"/>
        <n x="72"/>
      </t>
    </mdx>
    <mdx n="0" f="v">
      <t c="4">
        <n x="23" s="1"/>
        <n x="61"/>
        <n x="62"/>
        <n x="72"/>
      </t>
    </mdx>
    <mdx n="0" f="v">
      <t c="4">
        <n x="23" s="1"/>
        <n x="61"/>
        <n x="63"/>
        <n x="72"/>
      </t>
    </mdx>
    <mdx n="0" f="v">
      <t c="4">
        <n x="23" s="1"/>
        <n x="61"/>
        <n x="64"/>
        <n x="72"/>
      </t>
    </mdx>
    <mdx n="0" f="v">
      <t c="4">
        <n x="23" s="1"/>
        <n x="61"/>
        <n x="65"/>
        <n x="72"/>
      </t>
    </mdx>
    <mdx n="0" f="v">
      <t c="4">
        <n x="23" s="1"/>
        <n x="61"/>
        <n x="66"/>
        <n x="72"/>
      </t>
    </mdx>
    <mdx n="0" f="v">
      <t c="3">
        <n x="23" s="1"/>
        <n x="70"/>
        <n x="73"/>
      </t>
    </mdx>
    <mdx n="0" f="v">
      <t c="3">
        <n x="23" s="1"/>
        <n x="55"/>
        <n x="73"/>
      </t>
    </mdx>
    <mdx n="0" f="v">
      <t c="4">
        <n x="23" s="1"/>
        <n x="55"/>
        <n x="56"/>
        <n x="73"/>
      </t>
    </mdx>
    <mdx n="0" f="v">
      <t c="4">
        <n x="23" s="1"/>
        <n x="55"/>
        <n x="57"/>
        <n x="73"/>
      </t>
    </mdx>
    <mdx n="0" f="v">
      <t c="3">
        <n x="23" s="1"/>
        <n x="58"/>
        <n x="73"/>
      </t>
    </mdx>
    <mdx n="0" f="v">
      <t c="4">
        <n x="23" s="1"/>
        <n x="58"/>
        <n x="56"/>
        <n x="73"/>
      </t>
    </mdx>
    <mdx n="0" f="v">
      <t c="4">
        <n x="23" s="1"/>
        <n x="58"/>
        <n x="57"/>
        <n x="73"/>
      </t>
    </mdx>
    <mdx n="0" f="v">
      <t c="4">
        <n x="23" s="1"/>
        <n x="58"/>
        <n x="59"/>
        <n x="73"/>
      </t>
    </mdx>
    <mdx n="0" f="v">
      <t c="4">
        <n x="23" s="1"/>
        <n x="58"/>
        <n x="60"/>
        <n x="73"/>
      </t>
    </mdx>
    <mdx n="0" f="v">
      <t c="3">
        <n x="23" s="1"/>
        <n x="61"/>
        <n x="73"/>
      </t>
    </mdx>
    <mdx n="0" f="v">
      <t c="4">
        <n x="23" s="1"/>
        <n x="61"/>
        <n x="59"/>
        <n x="73"/>
      </t>
    </mdx>
    <mdx n="0" f="v">
      <t c="4">
        <n x="23" s="1"/>
        <n x="61"/>
        <n x="60"/>
        <n x="73"/>
      </t>
    </mdx>
    <mdx n="0" f="v">
      <t c="4">
        <n x="23" s="1"/>
        <n x="61"/>
        <n x="62"/>
        <n x="73"/>
      </t>
    </mdx>
    <mdx n="0" f="v">
      <t c="4">
        <n x="23" s="1"/>
        <n x="61"/>
        <n x="63"/>
        <n x="73"/>
      </t>
    </mdx>
    <mdx n="0" f="v">
      <t c="4">
        <n x="23" s="1"/>
        <n x="61"/>
        <n x="64"/>
        <n x="73"/>
      </t>
    </mdx>
    <mdx n="0" f="v">
      <t c="4">
        <n x="23" s="1"/>
        <n x="61"/>
        <n x="65"/>
        <n x="73"/>
      </t>
    </mdx>
    <mdx n="0" f="v">
      <t c="4">
        <n x="23" s="1"/>
        <n x="61"/>
        <n x="66"/>
        <n x="73"/>
      </t>
    </mdx>
    <mdx n="0" f="v">
      <t c="3" fi="0">
        <n x="23" s="1"/>
        <n x="24"/>
        <n x="53"/>
      </t>
    </mdx>
    <mdx n="0" f="v">
      <t c="4" fi="0">
        <n x="23" s="1"/>
        <n x="24"/>
        <n x="74"/>
        <n x="53"/>
      </t>
    </mdx>
    <mdx n="0" f="v">
      <t c="4" fi="0">
        <n x="23" s="1"/>
        <n x="24"/>
        <n x="75"/>
        <n x="53"/>
      </t>
    </mdx>
    <mdx n="0" f="v">
      <t c="4" fi="0">
        <n x="23" s="1"/>
        <n x="24"/>
        <n x="76"/>
        <n x="53"/>
      </t>
    </mdx>
    <mdx n="0" f="v">
      <t c="4" fi="0">
        <n x="23" s="1"/>
        <n x="24"/>
        <n x="77"/>
        <n x="53"/>
      </t>
    </mdx>
    <mdx n="0" f="v">
      <t c="4" fi="0">
        <n x="23" s="1"/>
        <n x="24"/>
        <n x="69"/>
        <n x="53"/>
      </t>
    </mdx>
    <mdx n="0" f="v">
      <t c="3">
        <n x="23" s="1"/>
        <n x="24"/>
        <n x="78"/>
      </t>
    </mdx>
    <mdx n="0" f="v">
      <t c="4">
        <n x="23" s="1"/>
        <n x="24"/>
        <n x="74"/>
        <n x="78"/>
      </t>
    </mdx>
    <mdx n="0" f="v">
      <t c="4">
        <n x="23" s="1"/>
        <n x="24"/>
        <n x="75"/>
        <n x="78"/>
      </t>
    </mdx>
    <mdx n="0" f="v">
      <t c="4">
        <n x="23" s="1"/>
        <n x="24"/>
        <n x="76"/>
        <n x="78"/>
      </t>
    </mdx>
    <mdx n="0" f="v">
      <t c="4">
        <n x="23" s="1"/>
        <n x="24"/>
        <n x="77"/>
        <n x="78"/>
      </t>
    </mdx>
    <mdx n="0" f="v">
      <t c="4">
        <n x="23" s="1"/>
        <n x="24"/>
        <n x="69"/>
        <n x="78"/>
      </t>
    </mdx>
    <mdx n="0" f="v">
      <t c="3" fi="0">
        <n x="23" s="1"/>
        <n x="28"/>
        <n x="53"/>
      </t>
    </mdx>
    <mdx n="0" f="v">
      <t c="4" fi="0">
        <n x="23" s="1"/>
        <n x="28"/>
        <n x="74"/>
        <n x="53"/>
      </t>
    </mdx>
    <mdx n="0" f="v">
      <t c="4" fi="0">
        <n x="23" s="1"/>
        <n x="28"/>
        <n x="75"/>
        <n x="53"/>
      </t>
    </mdx>
    <mdx n="0" f="v">
      <t c="4" fi="0">
        <n x="23" s="1"/>
        <n x="28"/>
        <n x="76"/>
        <n x="53"/>
      </t>
    </mdx>
    <mdx n="0" f="v">
      <t c="4">
        <n x="23" s="1"/>
        <n x="28"/>
        <n x="77"/>
        <n x="53"/>
      </t>
    </mdx>
    <mdx n="0" f="v">
      <t c="4" fi="0">
        <n x="23" s="1"/>
        <n x="28"/>
        <n x="69"/>
        <n x="53"/>
      </t>
    </mdx>
    <mdx n="0" f="v">
      <t c="3">
        <n x="23" s="1"/>
        <n x="28"/>
        <n x="78"/>
      </t>
    </mdx>
    <mdx n="0" f="v">
      <t c="4">
        <n x="23" s="1"/>
        <n x="28"/>
        <n x="74"/>
        <n x="78"/>
      </t>
    </mdx>
    <mdx n="0" f="v">
      <t c="4">
        <n x="23" s="1"/>
        <n x="28"/>
        <n x="75"/>
        <n x="78"/>
      </t>
    </mdx>
    <mdx n="0" f="v">
      <t c="4">
        <n x="23" s="1"/>
        <n x="28"/>
        <n x="76"/>
        <n x="78"/>
      </t>
    </mdx>
    <mdx n="0" f="v">
      <t c="4">
        <n x="23" s="1"/>
        <n x="28"/>
        <n x="77"/>
        <n x="78"/>
      </t>
    </mdx>
    <mdx n="0" f="v">
      <t c="4">
        <n x="23" s="1"/>
        <n x="28"/>
        <n x="69"/>
        <n x="78"/>
      </t>
    </mdx>
    <mdx n="0" f="v">
      <t c="3" fi="0">
        <n x="23" s="1"/>
        <n x="29"/>
        <n x="53"/>
      </t>
    </mdx>
    <mdx n="0" f="v">
      <t c="4" fi="0">
        <n x="23" s="1"/>
        <n x="29"/>
        <n x="74"/>
        <n x="53"/>
      </t>
    </mdx>
    <mdx n="0" f="v">
      <t c="4">
        <n x="23" s="1"/>
        <n x="29"/>
        <n x="75"/>
        <n x="53"/>
      </t>
    </mdx>
    <mdx n="0" f="v">
      <t c="4" fi="0">
        <n x="23" s="1"/>
        <n x="29"/>
        <n x="76"/>
        <n x="53"/>
      </t>
    </mdx>
    <mdx n="0" f="v">
      <t c="4">
        <n x="23" s="1"/>
        <n x="29"/>
        <n x="77"/>
        <n x="53"/>
      </t>
    </mdx>
    <mdx n="0" f="v">
      <t c="4">
        <n x="23" s="1"/>
        <n x="29"/>
        <n x="69"/>
        <n x="53"/>
      </t>
    </mdx>
    <mdx n="0" f="v">
      <t c="3">
        <n x="23" s="1"/>
        <n x="29"/>
        <n x="78"/>
      </t>
    </mdx>
    <mdx n="0" f="v">
      <t c="4">
        <n x="23" s="1"/>
        <n x="29"/>
        <n x="74"/>
        <n x="78"/>
      </t>
    </mdx>
    <mdx n="0" f="v">
      <t c="4">
        <n x="23" s="1"/>
        <n x="29"/>
        <n x="75"/>
        <n x="78"/>
      </t>
    </mdx>
    <mdx n="0" f="v">
      <t c="4">
        <n x="23" s="1"/>
        <n x="29"/>
        <n x="76"/>
        <n x="78"/>
      </t>
    </mdx>
    <mdx n="0" f="v">
      <t c="4">
        <n x="23" s="1"/>
        <n x="29"/>
        <n x="77"/>
        <n x="78"/>
      </t>
    </mdx>
    <mdx n="0" f="v">
      <t c="4">
        <n x="23" s="1"/>
        <n x="29"/>
        <n x="69"/>
        <n x="78"/>
      </t>
    </mdx>
    <mdx n="0" f="v">
      <t c="3" fi="0">
        <n x="23" s="1"/>
        <n x="31"/>
        <n x="53"/>
      </t>
    </mdx>
    <mdx n="0" f="v">
      <t c="4" fi="0">
        <n x="23" s="1"/>
        <n x="31"/>
        <n x="74"/>
        <n x="53"/>
      </t>
    </mdx>
    <mdx n="0" f="v">
      <t c="4" fi="0">
        <n x="23" s="1"/>
        <n x="31"/>
        <n x="75"/>
        <n x="53"/>
      </t>
    </mdx>
    <mdx n="0" f="v">
      <t c="4" fi="0">
        <n x="23" s="1"/>
        <n x="31"/>
        <n x="76"/>
        <n x="53"/>
      </t>
    </mdx>
    <mdx n="0" f="v">
      <t c="4">
        <n x="23" s="1"/>
        <n x="31"/>
        <n x="77"/>
        <n x="53"/>
      </t>
    </mdx>
    <mdx n="0" f="v">
      <t c="4" fi="0">
        <n x="23" s="1"/>
        <n x="31"/>
        <n x="69"/>
        <n x="53"/>
      </t>
    </mdx>
    <mdx n="0" f="v">
      <t c="3">
        <n x="23" s="1"/>
        <n x="31"/>
        <n x="78"/>
      </t>
    </mdx>
    <mdx n="0" f="v">
      <t c="4">
        <n x="23" s="1"/>
        <n x="31"/>
        <n x="74"/>
        <n x="78"/>
      </t>
    </mdx>
    <mdx n="0" f="v">
      <t c="4">
        <n x="23" s="1"/>
        <n x="31"/>
        <n x="75"/>
        <n x="78"/>
      </t>
    </mdx>
    <mdx n="0" f="v">
      <t c="4">
        <n x="23" s="1"/>
        <n x="31"/>
        <n x="76"/>
        <n x="78"/>
      </t>
    </mdx>
    <mdx n="0" f="v">
      <t c="4">
        <n x="23" s="1"/>
        <n x="31"/>
        <n x="77"/>
        <n x="78"/>
      </t>
    </mdx>
    <mdx n="0" f="v">
      <t c="4">
        <n x="23" s="1"/>
        <n x="31"/>
        <n x="69"/>
        <n x="78"/>
      </t>
    </mdx>
    <mdx n="0" f="v">
      <t c="3" fi="0">
        <n x="23" s="1"/>
        <n x="32"/>
        <n x="53"/>
      </t>
    </mdx>
    <mdx n="0" f="v">
      <t c="4" fi="0">
        <n x="23" s="1"/>
        <n x="32"/>
        <n x="74"/>
        <n x="53"/>
      </t>
    </mdx>
    <mdx n="0" f="v">
      <t c="4" fi="0">
        <n x="23" s="1"/>
        <n x="32"/>
        <n x="75"/>
        <n x="53"/>
      </t>
    </mdx>
    <mdx n="0" f="v">
      <t c="4" fi="0">
        <n x="23" s="1"/>
        <n x="32"/>
        <n x="76"/>
        <n x="53"/>
      </t>
    </mdx>
    <mdx n="0" f="v">
      <t c="4">
        <n x="23" s="1"/>
        <n x="32"/>
        <n x="77"/>
        <n x="53"/>
      </t>
    </mdx>
    <mdx n="0" f="v">
      <t c="4" fi="0">
        <n x="23" s="1"/>
        <n x="32"/>
        <n x="69"/>
        <n x="53"/>
      </t>
    </mdx>
    <mdx n="0" f="v">
      <t c="3">
        <n x="23" s="1"/>
        <n x="32"/>
        <n x="78"/>
      </t>
    </mdx>
    <mdx n="0" f="v">
      <t c="4">
        <n x="23" s="1"/>
        <n x="32"/>
        <n x="74"/>
        <n x="78"/>
      </t>
    </mdx>
    <mdx n="0" f="v">
      <t c="4">
        <n x="23" s="1"/>
        <n x="32"/>
        <n x="75"/>
        <n x="78"/>
      </t>
    </mdx>
    <mdx n="0" f="v">
      <t c="4">
        <n x="23" s="1"/>
        <n x="32"/>
        <n x="76"/>
        <n x="78"/>
      </t>
    </mdx>
    <mdx n="0" f="v">
      <t c="4">
        <n x="23" s="1"/>
        <n x="32"/>
        <n x="77"/>
        <n x="78"/>
      </t>
    </mdx>
    <mdx n="0" f="v">
      <t c="4">
        <n x="23" s="1"/>
        <n x="32"/>
        <n x="69"/>
        <n x="78"/>
      </t>
    </mdx>
    <mdx n="0" f="v">
      <t c="3" fi="0">
        <n x="23" s="1"/>
        <n x="33"/>
        <n x="53"/>
      </t>
    </mdx>
    <mdx n="0" f="v">
      <t c="4" fi="0">
        <n x="23" s="1"/>
        <n x="33"/>
        <n x="74"/>
        <n x="53"/>
      </t>
    </mdx>
    <mdx n="0" f="v">
      <t c="4" fi="0">
        <n x="23" s="1"/>
        <n x="33"/>
        <n x="75"/>
        <n x="53"/>
      </t>
    </mdx>
    <mdx n="0" f="v">
      <t c="4" fi="0">
        <n x="23" s="1"/>
        <n x="33"/>
        <n x="76"/>
        <n x="53"/>
      </t>
    </mdx>
    <mdx n="0" f="v">
      <t c="4">
        <n x="23" s="1"/>
        <n x="33"/>
        <n x="77"/>
        <n x="53"/>
      </t>
    </mdx>
    <mdx n="0" f="v">
      <t c="4" fi="0">
        <n x="23" s="1"/>
        <n x="33"/>
        <n x="69"/>
        <n x="53"/>
      </t>
    </mdx>
    <mdx n="0" f="v">
      <t c="3">
        <n x="23" s="1"/>
        <n x="33"/>
        <n x="78"/>
      </t>
    </mdx>
    <mdx n="0" f="v">
      <t c="4">
        <n x="23" s="1"/>
        <n x="33"/>
        <n x="74"/>
        <n x="78"/>
      </t>
    </mdx>
    <mdx n="0" f="v">
      <t c="4">
        <n x="23" s="1"/>
        <n x="33"/>
        <n x="75"/>
        <n x="78"/>
      </t>
    </mdx>
    <mdx n="0" f="v">
      <t c="4">
        <n x="23" s="1"/>
        <n x="33"/>
        <n x="76"/>
        <n x="78"/>
      </t>
    </mdx>
    <mdx n="0" f="v">
      <t c="4">
        <n x="23" s="1"/>
        <n x="33"/>
        <n x="77"/>
        <n x="78"/>
      </t>
    </mdx>
    <mdx n="0" f="v">
      <t c="4">
        <n x="23" s="1"/>
        <n x="33"/>
        <n x="69"/>
        <n x="78"/>
      </t>
    </mdx>
    <mdx n="0" f="v">
      <t c="3" fi="0">
        <n x="23" s="1"/>
        <n x="34"/>
        <n x="53"/>
      </t>
    </mdx>
    <mdx n="0" f="v">
      <t c="4" fi="0">
        <n x="23" s="1"/>
        <n x="34"/>
        <n x="74"/>
        <n x="53"/>
      </t>
    </mdx>
    <mdx n="0" f="v">
      <t c="4" fi="0">
        <n x="23" s="1"/>
        <n x="34"/>
        <n x="75"/>
        <n x="53"/>
      </t>
    </mdx>
    <mdx n="0" f="v">
      <t c="4" fi="0">
        <n x="23" s="1"/>
        <n x="34"/>
        <n x="76"/>
        <n x="53"/>
      </t>
    </mdx>
    <mdx n="0" f="v">
      <t c="4">
        <n x="23" s="1"/>
        <n x="34"/>
        <n x="77"/>
        <n x="53"/>
      </t>
    </mdx>
    <mdx n="0" f="v">
      <t c="4" fi="0">
        <n x="23" s="1"/>
        <n x="34"/>
        <n x="69"/>
        <n x="53"/>
      </t>
    </mdx>
    <mdx n="0" f="v">
      <t c="3">
        <n x="23" s="1"/>
        <n x="34"/>
        <n x="78"/>
      </t>
    </mdx>
    <mdx n="0" f="v">
      <t c="4">
        <n x="23" s="1"/>
        <n x="34"/>
        <n x="74"/>
        <n x="78"/>
      </t>
    </mdx>
    <mdx n="0" f="v">
      <t c="4">
        <n x="23" s="1"/>
        <n x="34"/>
        <n x="75"/>
        <n x="78"/>
      </t>
    </mdx>
    <mdx n="0" f="v">
      <t c="4">
        <n x="23" s="1"/>
        <n x="34"/>
        <n x="76"/>
        <n x="78"/>
      </t>
    </mdx>
    <mdx n="0" f="v">
      <t c="4">
        <n x="23" s="1"/>
        <n x="34"/>
        <n x="77"/>
        <n x="78"/>
      </t>
    </mdx>
    <mdx n="0" f="v">
      <t c="4">
        <n x="23" s="1"/>
        <n x="34"/>
        <n x="69"/>
        <n x="78"/>
      </t>
    </mdx>
    <mdx n="0" f="v">
      <t c="3" fi="0">
        <n x="23" s="1"/>
        <n x="35"/>
        <n x="53"/>
      </t>
    </mdx>
    <mdx n="0" f="v">
      <t c="4" fi="0">
        <n x="23" s="1"/>
        <n x="35"/>
        <n x="74"/>
        <n x="53"/>
      </t>
    </mdx>
    <mdx n="0" f="v">
      <t c="4" fi="0">
        <n x="23" s="1"/>
        <n x="35"/>
        <n x="75"/>
        <n x="53"/>
      </t>
    </mdx>
    <mdx n="0" f="v">
      <t c="4" fi="0">
        <n x="23" s="1"/>
        <n x="35"/>
        <n x="76"/>
        <n x="53"/>
      </t>
    </mdx>
    <mdx n="0" f="v">
      <t c="4">
        <n x="23" s="1"/>
        <n x="35"/>
        <n x="77"/>
        <n x="53"/>
      </t>
    </mdx>
    <mdx n="0" f="v">
      <t c="4" fi="0">
        <n x="23" s="1"/>
        <n x="35"/>
        <n x="69"/>
        <n x="53"/>
      </t>
    </mdx>
    <mdx n="0" f="v">
      <t c="3">
        <n x="23" s="1"/>
        <n x="35"/>
        <n x="78"/>
      </t>
    </mdx>
    <mdx n="0" f="v">
      <t c="4">
        <n x="23" s="1"/>
        <n x="35"/>
        <n x="74"/>
        <n x="78"/>
      </t>
    </mdx>
    <mdx n="0" f="v">
      <t c="4">
        <n x="23" s="1"/>
        <n x="35"/>
        <n x="75"/>
        <n x="78"/>
      </t>
    </mdx>
    <mdx n="0" f="v">
      <t c="4">
        <n x="23" s="1"/>
        <n x="35"/>
        <n x="76"/>
        <n x="78"/>
      </t>
    </mdx>
    <mdx n="0" f="v">
      <t c="4">
        <n x="23" s="1"/>
        <n x="35"/>
        <n x="77"/>
        <n x="78"/>
      </t>
    </mdx>
    <mdx n="0" f="v">
      <t c="4">
        <n x="23" s="1"/>
        <n x="35"/>
        <n x="69"/>
        <n x="78"/>
      </t>
    </mdx>
    <mdx n="0" f="v">
      <t c="3" fi="0">
        <n x="23" s="1"/>
        <n x="36"/>
        <n x="53"/>
      </t>
    </mdx>
    <mdx n="0" f="v">
      <t c="4" fi="0">
        <n x="23" s="1"/>
        <n x="36"/>
        <n x="74"/>
        <n x="53"/>
      </t>
    </mdx>
    <mdx n="0" f="v">
      <t c="4" fi="0">
        <n x="23" s="1"/>
        <n x="36"/>
        <n x="75"/>
        <n x="53"/>
      </t>
    </mdx>
    <mdx n="0" f="v">
      <t c="4" fi="0">
        <n x="23" s="1"/>
        <n x="36"/>
        <n x="76"/>
        <n x="53"/>
      </t>
    </mdx>
    <mdx n="0" f="v">
      <t c="4">
        <n x="23" s="1"/>
        <n x="36"/>
        <n x="77"/>
        <n x="53"/>
      </t>
    </mdx>
    <mdx n="0" f="v">
      <t c="4" fi="0">
        <n x="23" s="1"/>
        <n x="36"/>
        <n x="69"/>
        <n x="53"/>
      </t>
    </mdx>
    <mdx n="0" f="v">
      <t c="3">
        <n x="23" s="1"/>
        <n x="36"/>
        <n x="78"/>
      </t>
    </mdx>
    <mdx n="0" f="v">
      <t c="4">
        <n x="23" s="1"/>
        <n x="36"/>
        <n x="74"/>
        <n x="78"/>
      </t>
    </mdx>
    <mdx n="0" f="v">
      <t c="4">
        <n x="23" s="1"/>
        <n x="36"/>
        <n x="75"/>
        <n x="78"/>
      </t>
    </mdx>
    <mdx n="0" f="v">
      <t c="4">
        <n x="23" s="1"/>
        <n x="36"/>
        <n x="76"/>
        <n x="78"/>
      </t>
    </mdx>
    <mdx n="0" f="v">
      <t c="4">
        <n x="23" s="1"/>
        <n x="36"/>
        <n x="77"/>
        <n x="78"/>
      </t>
    </mdx>
    <mdx n="0" f="v">
      <t c="4">
        <n x="23" s="1"/>
        <n x="36"/>
        <n x="69"/>
        <n x="78"/>
      </t>
    </mdx>
    <mdx n="0" f="v">
      <t c="3" fi="0">
        <n x="23" s="1"/>
        <n x="37"/>
        <n x="53"/>
      </t>
    </mdx>
    <mdx n="0" f="v">
      <t c="4" fi="0">
        <n x="23" s="1"/>
        <n x="37"/>
        <n x="74"/>
        <n x="53"/>
      </t>
    </mdx>
    <mdx n="0" f="v">
      <t c="4" fi="0">
        <n x="23" s="1"/>
        <n x="37"/>
        <n x="75"/>
        <n x="53"/>
      </t>
    </mdx>
    <mdx n="0" f="v">
      <t c="4">
        <n x="23" s="1"/>
        <n x="37"/>
        <n x="76"/>
        <n x="53"/>
      </t>
    </mdx>
    <mdx n="0" f="v">
      <t c="4">
        <n x="23" s="1"/>
        <n x="37"/>
        <n x="77"/>
        <n x="53"/>
      </t>
    </mdx>
    <mdx n="0" f="v">
      <t c="4" fi="0">
        <n x="23" s="1"/>
        <n x="37"/>
        <n x="69"/>
        <n x="53"/>
      </t>
    </mdx>
    <mdx n="0" f="v">
      <t c="3">
        <n x="23" s="1"/>
        <n x="37"/>
        <n x="78"/>
      </t>
    </mdx>
    <mdx n="0" f="v">
      <t c="4">
        <n x="23" s="1"/>
        <n x="37"/>
        <n x="74"/>
        <n x="78"/>
      </t>
    </mdx>
    <mdx n="0" f="v">
      <t c="4">
        <n x="23" s="1"/>
        <n x="37"/>
        <n x="75"/>
        <n x="78"/>
      </t>
    </mdx>
    <mdx n="0" f="v">
      <t c="4">
        <n x="23" s="1"/>
        <n x="37"/>
        <n x="76"/>
        <n x="78"/>
      </t>
    </mdx>
    <mdx n="0" f="v">
      <t c="4">
        <n x="23" s="1"/>
        <n x="37"/>
        <n x="77"/>
        <n x="78"/>
      </t>
    </mdx>
    <mdx n="0" f="v">
      <t c="4">
        <n x="23" s="1"/>
        <n x="37"/>
        <n x="69"/>
        <n x="78"/>
      </t>
    </mdx>
    <mdx n="0" f="v">
      <t c="3" fi="0">
        <n x="23" s="1"/>
        <n x="38"/>
        <n x="53"/>
      </t>
    </mdx>
    <mdx n="0" f="v">
      <t c="4" fi="0">
        <n x="23" s="1"/>
        <n x="38"/>
        <n x="74"/>
        <n x="53"/>
      </t>
    </mdx>
    <mdx n="0" f="v">
      <t c="4" fi="0">
        <n x="23" s="1"/>
        <n x="38"/>
        <n x="75"/>
        <n x="53"/>
      </t>
    </mdx>
    <mdx n="0" f="v">
      <t c="4" fi="0">
        <n x="23" s="1"/>
        <n x="38"/>
        <n x="76"/>
        <n x="53"/>
      </t>
    </mdx>
    <mdx n="0" f="v">
      <t c="4">
        <n x="23" s="1"/>
        <n x="38"/>
        <n x="77"/>
        <n x="53"/>
      </t>
    </mdx>
    <mdx n="0" f="v">
      <t c="4" fi="0">
        <n x="23" s="1"/>
        <n x="38"/>
        <n x="69"/>
        <n x="53"/>
      </t>
    </mdx>
    <mdx n="0" f="v">
      <t c="3">
        <n x="23" s="1"/>
        <n x="38"/>
        <n x="78"/>
      </t>
    </mdx>
    <mdx n="0" f="v">
      <t c="4">
        <n x="23" s="1"/>
        <n x="38"/>
        <n x="74"/>
        <n x="78"/>
      </t>
    </mdx>
    <mdx n="0" f="v">
      <t c="4">
        <n x="23" s="1"/>
        <n x="38"/>
        <n x="75"/>
        <n x="78"/>
      </t>
    </mdx>
    <mdx n="0" f="v">
      <t c="4">
        <n x="23" s="1"/>
        <n x="38"/>
        <n x="76"/>
        <n x="78"/>
      </t>
    </mdx>
    <mdx n="0" f="v">
      <t c="4">
        <n x="23" s="1"/>
        <n x="38"/>
        <n x="77"/>
        <n x="78"/>
      </t>
    </mdx>
    <mdx n="0" f="v">
      <t c="4">
        <n x="23" s="1"/>
        <n x="38"/>
        <n x="69"/>
        <n x="78"/>
      </t>
    </mdx>
    <mdx n="0" f="v">
      <t c="3" fi="0">
        <n x="23" s="1"/>
        <n x="39"/>
        <n x="53"/>
      </t>
    </mdx>
    <mdx n="0" f="v">
      <t c="4" fi="0">
        <n x="23" s="1"/>
        <n x="39"/>
        <n x="74"/>
        <n x="53"/>
      </t>
    </mdx>
    <mdx n="0" f="v">
      <t c="4" fi="0">
        <n x="23" s="1"/>
        <n x="39"/>
        <n x="75"/>
        <n x="53"/>
      </t>
    </mdx>
    <mdx n="0" f="v">
      <t c="4" fi="0">
        <n x="23" s="1"/>
        <n x="39"/>
        <n x="76"/>
        <n x="53"/>
      </t>
    </mdx>
    <mdx n="0" f="v">
      <t c="4" fi="0">
        <n x="23" s="1"/>
        <n x="39"/>
        <n x="77"/>
        <n x="53"/>
      </t>
    </mdx>
    <mdx n="0" f="v">
      <t c="4" fi="0">
        <n x="23" s="1"/>
        <n x="39"/>
        <n x="69"/>
        <n x="53"/>
      </t>
    </mdx>
    <mdx n="0" f="v">
      <t c="3">
        <n x="23" s="1"/>
        <n x="39"/>
        <n x="78"/>
      </t>
    </mdx>
    <mdx n="0" f="v">
      <t c="4">
        <n x="23" s="1"/>
        <n x="39"/>
        <n x="74"/>
        <n x="78"/>
      </t>
    </mdx>
    <mdx n="0" f="v">
      <t c="4">
        <n x="23" s="1"/>
        <n x="39"/>
        <n x="75"/>
        <n x="78"/>
      </t>
    </mdx>
    <mdx n="0" f="v">
      <t c="4">
        <n x="23" s="1"/>
        <n x="39"/>
        <n x="76"/>
        <n x="78"/>
      </t>
    </mdx>
    <mdx n="0" f="v">
      <t c="4">
        <n x="23" s="1"/>
        <n x="39"/>
        <n x="77"/>
        <n x="78"/>
      </t>
    </mdx>
    <mdx n="0" f="v">
      <t c="4">
        <n x="23" s="1"/>
        <n x="39"/>
        <n x="69"/>
        <n x="78"/>
      </t>
    </mdx>
    <mdx n="0" f="v">
      <t c="3" fi="0">
        <n x="23" s="1"/>
        <n x="40"/>
        <n x="53"/>
      </t>
    </mdx>
    <mdx n="0" f="v">
      <t c="4" fi="0">
        <n x="23" s="1"/>
        <n x="40"/>
        <n x="74"/>
        <n x="53"/>
      </t>
    </mdx>
    <mdx n="0" f="v">
      <t c="4" fi="0">
        <n x="23" s="1"/>
        <n x="40"/>
        <n x="75"/>
        <n x="53"/>
      </t>
    </mdx>
    <mdx n="0" f="v">
      <t c="4" fi="0">
        <n x="23" s="1"/>
        <n x="40"/>
        <n x="76"/>
        <n x="53"/>
      </t>
    </mdx>
    <mdx n="0" f="v">
      <t c="4" fi="0">
        <n x="23" s="1"/>
        <n x="40"/>
        <n x="77"/>
        <n x="53"/>
      </t>
    </mdx>
    <mdx n="0" f="v">
      <t c="4" fi="0">
        <n x="23" s="1"/>
        <n x="40"/>
        <n x="69"/>
        <n x="53"/>
      </t>
    </mdx>
    <mdx n="0" f="v">
      <t c="3">
        <n x="23" s="1"/>
        <n x="40"/>
        <n x="78"/>
      </t>
    </mdx>
    <mdx n="0" f="v">
      <t c="4">
        <n x="23" s="1"/>
        <n x="40"/>
        <n x="74"/>
        <n x="78"/>
      </t>
    </mdx>
    <mdx n="0" f="v">
      <t c="4">
        <n x="23" s="1"/>
        <n x="40"/>
        <n x="75"/>
        <n x="78"/>
      </t>
    </mdx>
    <mdx n="0" f="v">
      <t c="4">
        <n x="23" s="1"/>
        <n x="40"/>
        <n x="76"/>
        <n x="78"/>
      </t>
    </mdx>
    <mdx n="0" f="v">
      <t c="4">
        <n x="23" s="1"/>
        <n x="40"/>
        <n x="77"/>
        <n x="78"/>
      </t>
    </mdx>
    <mdx n="0" f="v">
      <t c="4">
        <n x="23" s="1"/>
        <n x="40"/>
        <n x="69"/>
        <n x="78"/>
      </t>
    </mdx>
    <mdx n="0" f="v">
      <t c="3" fi="0">
        <n x="23" s="1"/>
        <n x="41"/>
        <n x="53"/>
      </t>
    </mdx>
    <mdx n="0" f="v">
      <t c="4" fi="0">
        <n x="23" s="1"/>
        <n x="41"/>
        <n x="74"/>
        <n x="53"/>
      </t>
    </mdx>
    <mdx n="0" f="v">
      <t c="4" fi="0">
        <n x="23" s="1"/>
        <n x="41"/>
        <n x="75"/>
        <n x="53"/>
      </t>
    </mdx>
    <mdx n="0" f="v">
      <t c="4" fi="0">
        <n x="23" s="1"/>
        <n x="41"/>
        <n x="76"/>
        <n x="53"/>
      </t>
    </mdx>
    <mdx n="0" f="v">
      <t c="4" fi="0">
        <n x="23" s="1"/>
        <n x="41"/>
        <n x="77"/>
        <n x="53"/>
      </t>
    </mdx>
    <mdx n="0" f="v">
      <t c="4" fi="0">
        <n x="23" s="1"/>
        <n x="41"/>
        <n x="69"/>
        <n x="53"/>
      </t>
    </mdx>
    <mdx n="0" f="v">
      <t c="3">
        <n x="23" s="1"/>
        <n x="41"/>
        <n x="78"/>
      </t>
    </mdx>
    <mdx n="0" f="v">
      <t c="4">
        <n x="23" s="1"/>
        <n x="41"/>
        <n x="74"/>
        <n x="78"/>
      </t>
    </mdx>
    <mdx n="0" f="v">
      <t c="4">
        <n x="23" s="1"/>
        <n x="41"/>
        <n x="75"/>
        <n x="78"/>
      </t>
    </mdx>
    <mdx n="0" f="v">
      <t c="4">
        <n x="23" s="1"/>
        <n x="41"/>
        <n x="76"/>
        <n x="78"/>
      </t>
    </mdx>
    <mdx n="0" f="v">
      <t c="4">
        <n x="23" s="1"/>
        <n x="41"/>
        <n x="77"/>
        <n x="78"/>
      </t>
    </mdx>
    <mdx n="0" f="v">
      <t c="4">
        <n x="23" s="1"/>
        <n x="41"/>
        <n x="69"/>
        <n x="78"/>
      </t>
    </mdx>
    <mdx n="0" f="v">
      <t c="3" fi="0">
        <n x="23" s="1"/>
        <n x="42"/>
        <n x="53"/>
      </t>
    </mdx>
    <mdx n="0" f="v">
      <t c="4" fi="0">
        <n x="23" s="1"/>
        <n x="42"/>
        <n x="74"/>
        <n x="53"/>
      </t>
    </mdx>
    <mdx n="0" f="v">
      <t c="4" fi="0">
        <n x="23" s="1"/>
        <n x="42"/>
        <n x="75"/>
        <n x="53"/>
      </t>
    </mdx>
    <mdx n="0" f="v">
      <t c="4" fi="0">
        <n x="23" s="1"/>
        <n x="42"/>
        <n x="76"/>
        <n x="53"/>
      </t>
    </mdx>
    <mdx n="0" f="v">
      <t c="4" fi="0">
        <n x="23" s="1"/>
        <n x="42"/>
        <n x="77"/>
        <n x="53"/>
      </t>
    </mdx>
    <mdx n="0" f="v">
      <t c="4" fi="0">
        <n x="23" s="1"/>
        <n x="42"/>
        <n x="69"/>
        <n x="53"/>
      </t>
    </mdx>
    <mdx n="0" f="v">
      <t c="3">
        <n x="23" s="1"/>
        <n x="42"/>
        <n x="78"/>
      </t>
    </mdx>
    <mdx n="0" f="v">
      <t c="4">
        <n x="23" s="1"/>
        <n x="42"/>
        <n x="74"/>
        <n x="78"/>
      </t>
    </mdx>
    <mdx n="0" f="v">
      <t c="4">
        <n x="23" s="1"/>
        <n x="42"/>
        <n x="75"/>
        <n x="78"/>
      </t>
    </mdx>
    <mdx n="0" f="v">
      <t c="4">
        <n x="23" s="1"/>
        <n x="42"/>
        <n x="76"/>
        <n x="78"/>
      </t>
    </mdx>
    <mdx n="0" f="v">
      <t c="4">
        <n x="23" s="1"/>
        <n x="42"/>
        <n x="77"/>
        <n x="78"/>
      </t>
    </mdx>
    <mdx n="0" f="v">
      <t c="4">
        <n x="23" s="1"/>
        <n x="42"/>
        <n x="69"/>
        <n x="78"/>
      </t>
    </mdx>
    <mdx n="0" f="v">
      <t c="3" fi="0">
        <n x="23" s="1"/>
        <n x="43"/>
        <n x="53"/>
      </t>
    </mdx>
    <mdx n="0" f="v">
      <t c="4" fi="0">
        <n x="23" s="1"/>
        <n x="43"/>
        <n x="74"/>
        <n x="53"/>
      </t>
    </mdx>
    <mdx n="0" f="v">
      <t c="4">
        <n x="23" s="1"/>
        <n x="43"/>
        <n x="75"/>
        <n x="53"/>
      </t>
    </mdx>
    <mdx n="0" f="v">
      <t c="4" fi="0">
        <n x="23" s="1"/>
        <n x="43"/>
        <n x="76"/>
        <n x="53"/>
      </t>
    </mdx>
    <mdx n="0" f="v">
      <t c="4">
        <n x="23" s="1"/>
        <n x="43"/>
        <n x="77"/>
        <n x="53"/>
      </t>
    </mdx>
    <mdx n="0" f="v">
      <t c="4" fi="0">
        <n x="23" s="1"/>
        <n x="43"/>
        <n x="69"/>
        <n x="53"/>
      </t>
    </mdx>
    <mdx n="0" f="v">
      <t c="3">
        <n x="23" s="1"/>
        <n x="43"/>
        <n x="78"/>
      </t>
    </mdx>
    <mdx n="0" f="v">
      <t c="4">
        <n x="23" s="1"/>
        <n x="43"/>
        <n x="74"/>
        <n x="78"/>
      </t>
    </mdx>
    <mdx n="0" f="v">
      <t c="4">
        <n x="23" s="1"/>
        <n x="43"/>
        <n x="75"/>
        <n x="78"/>
      </t>
    </mdx>
    <mdx n="0" f="v">
      <t c="4">
        <n x="23" s="1"/>
        <n x="43"/>
        <n x="76"/>
        <n x="78"/>
      </t>
    </mdx>
    <mdx n="0" f="v">
      <t c="4">
        <n x="23" s="1"/>
        <n x="43"/>
        <n x="77"/>
        <n x="78"/>
      </t>
    </mdx>
    <mdx n="0" f="v">
      <t c="4">
        <n x="23" s="1"/>
        <n x="43"/>
        <n x="69"/>
        <n x="78"/>
      </t>
    </mdx>
    <mdx n="0" f="v">
      <t c="3" fi="0">
        <n x="23" s="1"/>
        <n x="44"/>
        <n x="53"/>
      </t>
    </mdx>
    <mdx n="0" f="v">
      <t c="4" fi="0">
        <n x="23" s="1"/>
        <n x="44"/>
        <n x="74"/>
        <n x="53"/>
      </t>
    </mdx>
    <mdx n="0" f="v">
      <t c="4" fi="0">
        <n x="23" s="1"/>
        <n x="44"/>
        <n x="75"/>
        <n x="53"/>
      </t>
    </mdx>
    <mdx n="0" f="v">
      <t c="4" fi="0">
        <n x="23" s="1"/>
        <n x="44"/>
        <n x="76"/>
        <n x="53"/>
      </t>
    </mdx>
    <mdx n="0" f="v">
      <t c="4">
        <n x="23" s="1"/>
        <n x="44"/>
        <n x="77"/>
        <n x="53"/>
      </t>
    </mdx>
    <mdx n="0" f="v">
      <t c="4" fi="0">
        <n x="23" s="1"/>
        <n x="44"/>
        <n x="69"/>
        <n x="53"/>
      </t>
    </mdx>
    <mdx n="0" f="v">
      <t c="3">
        <n x="23" s="1"/>
        <n x="44"/>
        <n x="78"/>
      </t>
    </mdx>
    <mdx n="0" f="v">
      <t c="4">
        <n x="23" s="1"/>
        <n x="44"/>
        <n x="74"/>
        <n x="78"/>
      </t>
    </mdx>
    <mdx n="0" f="v">
      <t c="4">
        <n x="23" s="1"/>
        <n x="44"/>
        <n x="75"/>
        <n x="78"/>
      </t>
    </mdx>
    <mdx n="0" f="v">
      <t c="4">
        <n x="23" s="1"/>
        <n x="44"/>
        <n x="76"/>
        <n x="78"/>
      </t>
    </mdx>
    <mdx n="0" f="v">
      <t c="4">
        <n x="23" s="1"/>
        <n x="44"/>
        <n x="77"/>
        <n x="78"/>
      </t>
    </mdx>
    <mdx n="0" f="v">
      <t c="4">
        <n x="23" s="1"/>
        <n x="44"/>
        <n x="69"/>
        <n x="78"/>
      </t>
    </mdx>
    <mdx n="0" f="v">
      <t c="3" fi="0">
        <n x="23" s="1"/>
        <n x="45"/>
        <n x="53"/>
      </t>
    </mdx>
    <mdx n="0" f="v">
      <t c="4" fi="0">
        <n x="23" s="1"/>
        <n x="45"/>
        <n x="74"/>
        <n x="53"/>
      </t>
    </mdx>
    <mdx n="0" f="v">
      <t c="4" fi="0">
        <n x="23" s="1"/>
        <n x="45"/>
        <n x="75"/>
        <n x="53"/>
      </t>
    </mdx>
    <mdx n="0" f="v">
      <t c="4" fi="0">
        <n x="23" s="1"/>
        <n x="45"/>
        <n x="76"/>
        <n x="53"/>
      </t>
    </mdx>
    <mdx n="0" f="v">
      <t c="4">
        <n x="23" s="1"/>
        <n x="45"/>
        <n x="77"/>
        <n x="53"/>
      </t>
    </mdx>
    <mdx n="0" f="v">
      <t c="4" fi="0">
        <n x="23" s="1"/>
        <n x="45"/>
        <n x="69"/>
        <n x="53"/>
      </t>
    </mdx>
    <mdx n="0" f="v">
      <t c="3">
        <n x="23" s="1"/>
        <n x="45"/>
        <n x="78"/>
      </t>
    </mdx>
    <mdx n="0" f="v">
      <t c="4">
        <n x="23" s="1"/>
        <n x="45"/>
        <n x="74"/>
        <n x="78"/>
      </t>
    </mdx>
    <mdx n="0" f="v">
      <t c="4">
        <n x="23" s="1"/>
        <n x="45"/>
        <n x="75"/>
        <n x="78"/>
      </t>
    </mdx>
    <mdx n="0" f="v">
      <t c="4">
        <n x="23" s="1"/>
        <n x="45"/>
        <n x="76"/>
        <n x="78"/>
      </t>
    </mdx>
    <mdx n="0" f="v">
      <t c="4">
        <n x="23" s="1"/>
        <n x="45"/>
        <n x="77"/>
        <n x="78"/>
      </t>
    </mdx>
    <mdx n="0" f="v">
      <t c="4">
        <n x="23" s="1"/>
        <n x="45"/>
        <n x="69"/>
        <n x="78"/>
      </t>
    </mdx>
    <mdx n="0" f="v">
      <t c="3" fi="0">
        <n x="23" s="1"/>
        <n x="46"/>
        <n x="53"/>
      </t>
    </mdx>
    <mdx n="0" f="v">
      <t c="4" fi="0">
        <n x="23" s="1"/>
        <n x="46"/>
        <n x="74"/>
        <n x="53"/>
      </t>
    </mdx>
    <mdx n="0" f="v">
      <t c="4">
        <n x="23" s="1"/>
        <n x="46"/>
        <n x="75"/>
        <n x="53"/>
      </t>
    </mdx>
    <mdx n="0" f="v">
      <t c="4">
        <n x="23" s="1"/>
        <n x="46"/>
        <n x="76"/>
        <n x="53"/>
      </t>
    </mdx>
    <mdx n="0" f="v">
      <t c="4">
        <n x="23" s="1"/>
        <n x="46"/>
        <n x="77"/>
        <n x="53"/>
      </t>
    </mdx>
    <mdx n="0" f="v">
      <t c="4">
        <n x="23" s="1"/>
        <n x="46"/>
        <n x="69"/>
        <n x="53"/>
      </t>
    </mdx>
    <mdx n="0" f="v">
      <t c="3">
        <n x="23" s="1"/>
        <n x="46"/>
        <n x="78"/>
      </t>
    </mdx>
    <mdx n="0" f="v">
      <t c="4">
        <n x="23" s="1"/>
        <n x="46"/>
        <n x="74"/>
        <n x="78"/>
      </t>
    </mdx>
    <mdx n="0" f="v">
      <t c="4">
        <n x="23" s="1"/>
        <n x="46"/>
        <n x="75"/>
        <n x="78"/>
      </t>
    </mdx>
    <mdx n="0" f="v">
      <t c="4">
        <n x="23" s="1"/>
        <n x="46"/>
        <n x="76"/>
        <n x="78"/>
      </t>
    </mdx>
    <mdx n="0" f="v">
      <t c="4">
        <n x="23" s="1"/>
        <n x="46"/>
        <n x="77"/>
        <n x="78"/>
      </t>
    </mdx>
    <mdx n="0" f="v">
      <t c="4">
        <n x="23" s="1"/>
        <n x="46"/>
        <n x="69"/>
        <n x="78"/>
      </t>
    </mdx>
    <mdx n="0" f="v">
      <t c="3" fi="0">
        <n x="23" s="1"/>
        <n x="47"/>
        <n x="53"/>
      </t>
    </mdx>
    <mdx n="0" f="v">
      <t c="4" fi="0">
        <n x="23" s="1"/>
        <n x="47"/>
        <n x="74"/>
        <n x="53"/>
      </t>
    </mdx>
    <mdx n="0" f="v">
      <t c="4" fi="0">
        <n x="23" s="1"/>
        <n x="47"/>
        <n x="75"/>
        <n x="53"/>
      </t>
    </mdx>
    <mdx n="0" f="v">
      <t c="4" fi="0">
        <n x="23" s="1"/>
        <n x="47"/>
        <n x="76"/>
        <n x="53"/>
      </t>
    </mdx>
    <mdx n="0" f="v">
      <t c="4">
        <n x="23" s="1"/>
        <n x="47"/>
        <n x="77"/>
        <n x="53"/>
      </t>
    </mdx>
    <mdx n="0" f="v">
      <t c="4" fi="0">
        <n x="23" s="1"/>
        <n x="47"/>
        <n x="69"/>
        <n x="53"/>
      </t>
    </mdx>
    <mdx n="0" f="v">
      <t c="3">
        <n x="23" s="1"/>
        <n x="47"/>
        <n x="78"/>
      </t>
    </mdx>
    <mdx n="0" f="v">
      <t c="4">
        <n x="23" s="1"/>
        <n x="47"/>
        <n x="74"/>
        <n x="78"/>
      </t>
    </mdx>
    <mdx n="0" f="v">
      <t c="4">
        <n x="23" s="1"/>
        <n x="47"/>
        <n x="75"/>
        <n x="78"/>
      </t>
    </mdx>
    <mdx n="0" f="v">
      <t c="4">
        <n x="23" s="1"/>
        <n x="47"/>
        <n x="76"/>
        <n x="78"/>
      </t>
    </mdx>
    <mdx n="0" f="v">
      <t c="4">
        <n x="23" s="1"/>
        <n x="47"/>
        <n x="77"/>
        <n x="78"/>
      </t>
    </mdx>
    <mdx n="0" f="v">
      <t c="4">
        <n x="23" s="1"/>
        <n x="47"/>
        <n x="69"/>
        <n x="78"/>
      </t>
    </mdx>
    <mdx n="0" f="v">
      <t c="3" fi="0">
        <n x="23" s="1"/>
        <n x="48"/>
        <n x="53"/>
      </t>
    </mdx>
    <mdx n="0" f="v">
      <t c="4" fi="0">
        <n x="23" s="1"/>
        <n x="48"/>
        <n x="74"/>
        <n x="53"/>
      </t>
    </mdx>
    <mdx n="0" f="v">
      <t c="4">
        <n x="23" s="1"/>
        <n x="48"/>
        <n x="75"/>
        <n x="53"/>
      </t>
    </mdx>
    <mdx n="0" f="v">
      <t c="4" fi="0">
        <n x="23" s="1"/>
        <n x="48"/>
        <n x="76"/>
        <n x="53"/>
      </t>
    </mdx>
    <mdx n="0" f="v">
      <t c="4">
        <n x="23" s="1"/>
        <n x="48"/>
        <n x="77"/>
        <n x="53"/>
      </t>
    </mdx>
    <mdx n="0" f="v">
      <t c="4" fi="0">
        <n x="23" s="1"/>
        <n x="48"/>
        <n x="69"/>
        <n x="53"/>
      </t>
    </mdx>
    <mdx n="0" f="v">
      <t c="3">
        <n x="23" s="1"/>
        <n x="48"/>
        <n x="78"/>
      </t>
    </mdx>
    <mdx n="0" f="v">
      <t c="4">
        <n x="23" s="1"/>
        <n x="48"/>
        <n x="74"/>
        <n x="78"/>
      </t>
    </mdx>
    <mdx n="0" f="v">
      <t c="4">
        <n x="23" s="1"/>
        <n x="48"/>
        <n x="75"/>
        <n x="78"/>
      </t>
    </mdx>
    <mdx n="0" f="v">
      <t c="4">
        <n x="23" s="1"/>
        <n x="48"/>
        <n x="76"/>
        <n x="78"/>
      </t>
    </mdx>
    <mdx n="0" f="v">
      <t c="4">
        <n x="23" s="1"/>
        <n x="48"/>
        <n x="77"/>
        <n x="78"/>
      </t>
    </mdx>
    <mdx n="0" f="v">
      <t c="4">
        <n x="23" s="1"/>
        <n x="48"/>
        <n x="69"/>
        <n x="78"/>
      </t>
    </mdx>
    <mdx n="0" f="v">
      <t c="3" fi="0">
        <n x="23" s="1"/>
        <n x="49"/>
        <n x="53"/>
      </t>
    </mdx>
    <mdx n="0" f="v">
      <t c="4" fi="0">
        <n x="23" s="1"/>
        <n x="49"/>
        <n x="74"/>
        <n x="53"/>
      </t>
    </mdx>
    <mdx n="0" f="v">
      <t c="4" fi="0">
        <n x="23" s="1"/>
        <n x="49"/>
        <n x="75"/>
        <n x="53"/>
      </t>
    </mdx>
    <mdx n="0" f="v">
      <t c="4" fi="0">
        <n x="23" s="1"/>
        <n x="49"/>
        <n x="76"/>
        <n x="53"/>
      </t>
    </mdx>
    <mdx n="0" f="v">
      <t c="4">
        <n x="23" s="1"/>
        <n x="49"/>
        <n x="77"/>
        <n x="53"/>
      </t>
    </mdx>
    <mdx n="0" f="v">
      <t c="4" fi="0">
        <n x="23" s="1"/>
        <n x="49"/>
        <n x="69"/>
        <n x="53"/>
      </t>
    </mdx>
    <mdx n="0" f="v">
      <t c="3">
        <n x="23" s="1"/>
        <n x="49"/>
        <n x="78"/>
      </t>
    </mdx>
    <mdx n="0" f="v">
      <t c="4">
        <n x="23" s="1"/>
        <n x="49"/>
        <n x="74"/>
        <n x="78"/>
      </t>
    </mdx>
    <mdx n="0" f="v">
      <t c="4">
        <n x="23" s="1"/>
        <n x="49"/>
        <n x="75"/>
        <n x="78"/>
      </t>
    </mdx>
    <mdx n="0" f="v">
      <t c="4">
        <n x="23" s="1"/>
        <n x="49"/>
        <n x="76"/>
        <n x="78"/>
      </t>
    </mdx>
    <mdx n="0" f="v">
      <t c="4">
        <n x="23" s="1"/>
        <n x="49"/>
        <n x="77"/>
        <n x="78"/>
      </t>
    </mdx>
    <mdx n="0" f="v">
      <t c="4">
        <n x="23" s="1"/>
        <n x="49"/>
        <n x="69"/>
        <n x="78"/>
      </t>
    </mdx>
    <mdx n="0" f="v">
      <t c="3" fi="0">
        <n x="23" s="1"/>
        <n x="50"/>
        <n x="53"/>
      </t>
    </mdx>
    <mdx n="0" f="v">
      <t c="4" fi="0">
        <n x="23" s="1"/>
        <n x="50"/>
        <n x="74"/>
        <n x="53"/>
      </t>
    </mdx>
    <mdx n="0" f="v">
      <t c="4" fi="0">
        <n x="23" s="1"/>
        <n x="50"/>
        <n x="75"/>
        <n x="53"/>
      </t>
    </mdx>
    <mdx n="0" f="v">
      <t c="4" fi="0">
        <n x="23" s="1"/>
        <n x="50"/>
        <n x="76"/>
        <n x="53"/>
      </t>
    </mdx>
    <mdx n="0" f="v">
      <t c="4" fi="0">
        <n x="23" s="1"/>
        <n x="50"/>
        <n x="77"/>
        <n x="53"/>
      </t>
    </mdx>
    <mdx n="0" f="v">
      <t c="4" fi="0">
        <n x="23" s="1"/>
        <n x="50"/>
        <n x="69"/>
        <n x="53"/>
      </t>
    </mdx>
    <mdx n="0" f="v">
      <t c="3">
        <n x="23" s="1"/>
        <n x="50"/>
        <n x="78"/>
      </t>
    </mdx>
    <mdx n="0" f="v">
      <t c="4">
        <n x="23" s="1"/>
        <n x="50"/>
        <n x="74"/>
        <n x="78"/>
      </t>
    </mdx>
    <mdx n="0" f="v">
      <t c="4">
        <n x="23" s="1"/>
        <n x="50"/>
        <n x="75"/>
        <n x="78"/>
      </t>
    </mdx>
    <mdx n="0" f="v">
      <t c="4">
        <n x="23" s="1"/>
        <n x="50"/>
        <n x="76"/>
        <n x="78"/>
      </t>
    </mdx>
    <mdx n="0" f="v">
      <t c="4">
        <n x="23" s="1"/>
        <n x="50"/>
        <n x="77"/>
        <n x="78"/>
      </t>
    </mdx>
    <mdx n="0" f="v">
      <t c="4">
        <n x="23" s="1"/>
        <n x="50"/>
        <n x="69"/>
        <n x="78"/>
      </t>
    </mdx>
    <mdx n="0" f="v">
      <t c="3" fi="0">
        <n x="23" s="1"/>
        <n x="51"/>
        <n x="53"/>
      </t>
    </mdx>
    <mdx n="0" f="v">
      <t c="4" fi="0">
        <n x="23" s="1"/>
        <n x="51"/>
        <n x="74"/>
        <n x="53"/>
      </t>
    </mdx>
    <mdx n="0" f="v">
      <t c="4" fi="0">
        <n x="23" s="1"/>
        <n x="51"/>
        <n x="75"/>
        <n x="53"/>
      </t>
    </mdx>
    <mdx n="0" f="v">
      <t c="4">
        <n x="23" s="1"/>
        <n x="51"/>
        <n x="76"/>
        <n x="53"/>
      </t>
    </mdx>
    <mdx n="0" f="v">
      <t c="4">
        <n x="23" s="1"/>
        <n x="51"/>
        <n x="77"/>
        <n x="53"/>
      </t>
    </mdx>
    <mdx n="0" f="v">
      <t c="4" fi="0">
        <n x="23" s="1"/>
        <n x="51"/>
        <n x="69"/>
        <n x="53"/>
      </t>
    </mdx>
    <mdx n="0" f="v">
      <t c="3">
        <n x="23" s="1"/>
        <n x="51"/>
        <n x="78"/>
      </t>
    </mdx>
    <mdx n="0" f="v">
      <t c="4">
        <n x="23" s="1"/>
        <n x="51"/>
        <n x="74"/>
        <n x="78"/>
      </t>
    </mdx>
    <mdx n="0" f="v">
      <t c="4">
        <n x="23" s="1"/>
        <n x="51"/>
        <n x="75"/>
        <n x="78"/>
      </t>
    </mdx>
    <mdx n="0" f="v">
      <t c="4">
        <n x="23" s="1"/>
        <n x="51"/>
        <n x="76"/>
        <n x="78"/>
      </t>
    </mdx>
    <mdx n="0" f="v">
      <t c="4">
        <n x="23" s="1"/>
        <n x="51"/>
        <n x="77"/>
        <n x="78"/>
      </t>
    </mdx>
    <mdx n="0" f="v">
      <t c="4">
        <n x="23" s="1"/>
        <n x="51"/>
        <n x="69"/>
        <n x="78"/>
      </t>
    </mdx>
    <mdx n="0" f="v">
      <t c="4" fi="0">
        <n x="23" s="1"/>
        <n x="52"/>
        <n x="75"/>
        <n x="53"/>
      </t>
    </mdx>
    <mdx n="0" f="v">
      <t c="4" fi="0">
        <n x="23" s="1"/>
        <n x="52"/>
        <n x="76"/>
        <n x="53"/>
      </t>
    </mdx>
    <mdx n="0" f="v">
      <t c="4" fi="0">
        <n x="23" s="1"/>
        <n x="52"/>
        <n x="77"/>
        <n x="53"/>
      </t>
    </mdx>
    <mdx n="0" f="v">
      <t c="4" fi="0">
        <n x="23" s="1"/>
        <n x="52"/>
        <n x="69"/>
        <n x="53"/>
      </t>
    </mdx>
    <mdx n="0" f="v">
      <t c="3">
        <n x="23" s="1"/>
        <n x="52"/>
        <n x="78"/>
      </t>
    </mdx>
    <mdx n="0" f="v">
      <t c="4">
        <n x="23" s="1"/>
        <n x="52"/>
        <n x="74"/>
        <n x="78"/>
      </t>
    </mdx>
    <mdx n="0" f="v">
      <t c="4">
        <n x="23" s="1"/>
        <n x="52"/>
        <n x="75"/>
        <n x="78"/>
      </t>
    </mdx>
    <mdx n="0" f="v">
      <t c="4">
        <n x="23" s="1"/>
        <n x="52"/>
        <n x="76"/>
        <n x="78"/>
      </t>
    </mdx>
    <mdx n="0" f="v">
      <t c="4">
        <n x="23" s="1"/>
        <n x="52"/>
        <n x="77"/>
        <n x="78"/>
      </t>
    </mdx>
    <mdx n="0" f="v">
      <t c="4">
        <n x="23" s="1"/>
        <n x="52"/>
        <n x="69"/>
        <n x="78"/>
      </t>
    </mdx>
  </mdxMetadata>
  <valueMetadata count="51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valueMetadata>
</metadata>
</file>

<file path=xl/sharedStrings.xml><?xml version="1.0" encoding="utf-8"?>
<sst xmlns="http://schemas.openxmlformats.org/spreadsheetml/2006/main" count="1193" uniqueCount="740">
  <si>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</si>
  <si>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</si>
  <si>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</si>
  <si>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</si>
  <si>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</si>
  <si>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</si>
  <si>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</si>
  <si>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</si>
  <si>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</si>
  <si>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</si>
  <si>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</si>
  <si>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</si>
  <si>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</si>
  <si>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</si>
  <si>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</si>
  <si>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</si>
  <si>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</si>
  <si>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</si>
  <si>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</si>
  <si>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</si>
  <si>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</si>
  <si>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</si>
  <si>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</si>
  <si>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</si>
  <si>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</si>
  <si>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</si>
  <si>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</si>
  <si>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</si>
  <si>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</si>
  <si>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</si>
  <si>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</si>
  <si>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</si>
  <si>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</si>
  <si>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</si>
  <si>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</si>
  <si>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</si>
  <si>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</si>
  <si>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</si>
  <si>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</si>
  <si>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</si>
  <si>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</si>
  <si>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</si>
  <si>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</si>
  <si>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</si>
  <si>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</si>
  <si>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</si>
  <si>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</si>
  <si>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</si>
  <si>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</si>
  <si>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</si>
  <si>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</si>
  <si>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</si>
  <si>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</si>
  <si>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</si>
  <si>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</si>
  <si>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</si>
  <si>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</si>
  <si>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</si>
  <si>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</si>
  <si>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</si>
  <si>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</si>
  <si>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</si>
  <si>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</si>
  <si>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</si>
  <si>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</si>
  <si>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</si>
  <si>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</si>
  <si>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</si>
  <si>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</si>
  <si>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</si>
  <si>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</si>
  <si>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</si>
  <si>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</si>
  <si>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</si>
  <si>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</si>
  <si>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</si>
  <si>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</si>
  <si>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</si>
  <si>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</si>
  <si>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</si>
  <si>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</si>
  <si>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</si>
  <si>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</si>
  <si>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</si>
  <si>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</si>
  <si>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</si>
  <si>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</si>
  <si>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</si>
  <si>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</si>
  <si>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</si>
  <si>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</si>
  <si>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</si>
  <si>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</si>
  <si>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</si>
  <si>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</si>
  <si>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</si>
  <si>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</si>
  <si>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</si>
  <si>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</si>
  <si>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</si>
  <si>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</si>
  <si>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</si>
  <si>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</si>
  <si>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</si>
  <si>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</si>
  <si>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</si>
  <si>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</si>
  <si>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</si>
  <si>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</si>
  <si>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</si>
  <si>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</si>
  <si>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</si>
  <si>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</si>
  <si>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</si>
  <si>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</si>
  <si>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</si>
  <si>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</si>
  <si>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</si>
  <si>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</si>
  <si>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</si>
  <si>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</si>
  <si>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</si>
  <si>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</si>
  <si>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</si>
  <si>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</si>
  <si>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</si>
  <si>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</si>
  <si>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</si>
  <si>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</si>
  <si>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</si>
  <si>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</si>
  <si>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</si>
  <si>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</si>
  <si>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</si>
  <si>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</si>
  <si>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</si>
  <si>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</si>
  <si>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</si>
  <si>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</si>
  <si>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</si>
  <si>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</si>
  <si>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</si>
  <si>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</si>
  <si>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</si>
  <si>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</si>
  <si>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</si>
  <si>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</si>
  <si>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</si>
  <si>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</si>
  <si>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</si>
  <si>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</si>
  <si>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</si>
  <si>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</si>
  <si>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</si>
  <si>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</si>
  <si>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</si>
  <si>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</si>
  <si>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</si>
  <si>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</si>
  <si>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</si>
  <si>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</si>
  <si>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</si>
  <si>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</si>
  <si>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</si>
  <si>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</si>
  <si>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</si>
  <si>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</si>
  <si>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</si>
  <si>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</si>
  <si>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</si>
  <si>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</si>
  <si>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</si>
  <si>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</si>
  <si>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</si>
  <si>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</si>
  <si>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</si>
  <si>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</si>
  <si>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</si>
  <si>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</si>
  <si>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</si>
  <si>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</si>
  <si>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</si>
  <si>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</si>
  <si>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</si>
  <si>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</si>
  <si>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</si>
  <si>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</si>
  <si>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</si>
  <si>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</si>
  <si>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</si>
  <si>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</si>
  <si>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</si>
  <si>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</si>
  <si>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</si>
  <si>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</si>
  <si>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</si>
  <si>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</si>
  <si>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</si>
  <si>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</si>
  <si>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</si>
  <si>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</si>
  <si>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</si>
  <si>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</si>
  <si>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</si>
  <si>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</si>
  <si>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</si>
  <si>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</si>
  <si>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</si>
  <si>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</si>
  <si>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</si>
  <si>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</si>
  <si>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</si>
  <si>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</si>
  <si>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</si>
  <si>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</si>
  <si>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</si>
  <si>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</si>
  <si>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</si>
  <si>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</si>
  <si>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</si>
  <si>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</si>
  <si>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</si>
  <si>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</si>
  <si>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</si>
  <si>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</si>
  <si>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</si>
  <si>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</si>
  <si>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</si>
  <si>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</si>
  <si>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</si>
  <si>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</si>
  <si>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</si>
  <si>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</si>
  <si>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</si>
  <si>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</si>
  <si>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</si>
  <si>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</si>
  <si>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</si>
  <si>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</si>
  <si>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</si>
  <si>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</si>
  <si>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</si>
  <si>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</si>
  <si>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</si>
  <si>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</si>
  <si>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</si>
  <si>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</si>
  <si>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</si>
  <si>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</si>
  <si>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</si>
  <si>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</si>
  <si>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</si>
  <si>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</si>
  <si>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</si>
  <si>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</si>
  <si>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</si>
  <si>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</si>
  <si>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</si>
  <si>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</si>
  <si>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</si>
  <si>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</si>
  <si>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</si>
  <si>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</si>
  <si>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</si>
  <si>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</si>
  <si>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</si>
  <si>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</si>
  <si>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</si>
  <si>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</si>
  <si>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</si>
  <si>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</si>
  <si>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</si>
  <si>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</si>
  <si>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</si>
  <si>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</si>
  <si>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</si>
  <si>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</si>
  <si>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</si>
  <si>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</si>
  <si>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</si>
  <si>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</si>
  <si>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</si>
  <si>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</si>
  <si>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</si>
  <si>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</si>
  <si>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</si>
  <si>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</si>
  <si>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</si>
  <si>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</si>
  <si>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</si>
  <si>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</si>
  <si>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</si>
  <si>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</si>
  <si>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</si>
  <si>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</si>
  <si>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</si>
  <si>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</si>
  <si>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</si>
  <si>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</si>
  <si>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</si>
  <si>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</si>
  <si>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</si>
  <si>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</si>
  <si>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</si>
  <si>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</si>
  <si>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</si>
  <si>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</si>
  <si>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</si>
  <si>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</si>
  <si>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</si>
  <si>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</si>
  <si>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</si>
  <si>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</si>
  <si>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</si>
  <si>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</si>
  <si>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</si>
  <si>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</si>
  <si>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</si>
  <si>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</si>
  <si>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</si>
  <si>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</si>
  <si>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</si>
  <si>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</si>
  <si>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</si>
  <si>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</si>
  <si>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</si>
  <si>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</si>
  <si>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</si>
  <si>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</si>
  <si>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</si>
  <si>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</si>
  <si>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</si>
  <si>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</si>
  <si>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</si>
  <si>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</si>
  <si>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</si>
  <si>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</si>
  <si>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</si>
  <si>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</si>
  <si>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</si>
  <si>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</si>
  <si>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</si>
  <si>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</si>
  <si>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</si>
  <si>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</si>
  <si>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</si>
  <si>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</si>
  <si>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</si>
  <si>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</si>
  <si>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</si>
  <si>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</si>
  <si>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</si>
  <si>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</si>
  <si>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</si>
  <si>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</si>
  <si>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</si>
  <si>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</si>
  <si>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</si>
  <si>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</si>
  <si>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</si>
  <si>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</si>
  <si>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</si>
  <si>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</si>
  <si>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</si>
  <si>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</si>
  <si>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</si>
  <si>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</si>
  <si>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</si>
  <si>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</si>
  <si>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</si>
  <si>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</si>
  <si>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</si>
  <si>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</si>
  <si>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</si>
  <si>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</si>
  <si>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</si>
  <si>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</si>
  <si>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</si>
  <si>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</si>
  <si>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</si>
  <si>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</si>
  <si>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</si>
  <si>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</si>
  <si>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</si>
  <si>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</si>
  <si>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</si>
  <si>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</si>
  <si>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</si>
  <si>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</si>
  <si>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</si>
  <si>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</si>
  <si>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</si>
  <si>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</si>
  <si>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</si>
  <si>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</si>
  <si>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</si>
  <si>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</si>
  <si>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</si>
  <si>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</si>
  <si>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</si>
  <si>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</si>
  <si>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</si>
  <si>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</si>
  <si>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</si>
  <si>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</si>
  <si>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</si>
  <si>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</si>
  <si>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</si>
  <si>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</si>
  <si>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</si>
  <si>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</si>
  <si>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</si>
  <si>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</si>
  <si>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</si>
  <si>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</si>
  <si>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</si>
  <si>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</si>
  <si>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</si>
  <si>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</si>
  <si>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</si>
  <si>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</si>
  <si>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</si>
  <si>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</si>
  <si>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</si>
  <si>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</si>
  <si>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</si>
  <si>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</si>
  <si>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</si>
  <si>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</si>
  <si>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</si>
  <si>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</si>
  <si>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</si>
  <si>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</si>
  <si>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</si>
  <si>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</si>
  <si>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</si>
  <si>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</si>
  <si>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</si>
  <si>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</si>
  <si>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</si>
  <si>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</si>
  <si>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</si>
  <si>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</si>
  <si>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</si>
  <si>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</si>
  <si>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</si>
  <si>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</si>
  <si>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</si>
  <si>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</si>
  <si>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</si>
  <si>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</si>
  <si>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</si>
  <si>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</si>
  <si>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</si>
  <si>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</si>
  <si>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</si>
  <si>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</si>
  <si>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</si>
  <si>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</si>
  <si>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</si>
  <si>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</si>
  <si>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</si>
  <si>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</si>
  <si>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</si>
  <si>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</si>
  <si>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</si>
  <si>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</si>
  <si>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</si>
  <si>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</si>
  <si>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</si>
  <si>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</si>
  <si>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</si>
  <si>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</si>
  <si>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</si>
  <si>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</si>
  <si>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</si>
  <si>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</si>
  <si>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</si>
  <si>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</si>
  <si>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</si>
  <si>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</si>
  <si>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</si>
  <si>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</si>
  <si>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</si>
  <si>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</si>
  <si>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</si>
  <si>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</si>
  <si>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</si>
  <si>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</si>
  <si>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</si>
  <si>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</si>
  <si>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</si>
  <si>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</si>
  <si>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</si>
  <si>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</si>
  <si>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</si>
  <si>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</si>
  <si>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</si>
  <si>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</si>
  <si>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</si>
  <si>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</si>
  <si>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</si>
  <si>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</si>
  <si>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</si>
  <si>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</si>
  <si>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</si>
  <si>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</si>
  <si>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</si>
  <si>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</si>
  <si>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</si>
  <si>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</si>
  <si>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</si>
  <si>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</si>
  <si>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</si>
  <si>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</si>
  <si>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</si>
  <si>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</si>
  <si>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</si>
  <si>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</si>
  <si>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</si>
  <si>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</si>
  <si>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</si>
  <si>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</si>
  <si>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</si>
  <si>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</si>
  <si>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</si>
  <si>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</si>
  <si>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</si>
  <si>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</si>
  <si>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</si>
  <si>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</si>
  <si>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</si>
  <si>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</si>
  <si>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</si>
  <si>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</si>
  <si>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</si>
  <si>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</si>
  <si>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</si>
  <si>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</si>
  <si>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</si>
  <si>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</si>
  <si>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</si>
  <si>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</si>
  <si>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</si>
  <si>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</si>
  <si>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</si>
  <si>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</si>
  <si>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</si>
  <si>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</si>
  <si>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</si>
  <si>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</si>
  <si>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</si>
  <si>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</si>
  <si>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</si>
  <si>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</si>
  <si>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</si>
  <si>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</si>
  <si>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</si>
  <si>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</si>
  <si>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</si>
  <si>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</si>
  <si>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</si>
  <si>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</si>
  <si>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</si>
  <si>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</si>
  <si>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</si>
  <si>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</si>
  <si>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</si>
  <si>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</si>
  <si>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</si>
  <si>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</si>
  <si>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</si>
  <si>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</si>
  <si>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</si>
  <si>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</si>
  <si>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</si>
  <si>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</si>
  <si>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</si>
  <si>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</si>
  <si>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</si>
  <si>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</si>
  <si>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</si>
  <si>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</si>
  <si>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</si>
  <si>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</si>
  <si>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</si>
  <si>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</si>
  <si>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</si>
  <si>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</si>
  <si>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</si>
  <si>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</si>
  <si>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</si>
  <si>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</si>
  <si>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</si>
  <si>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</si>
  <si>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</si>
  <si>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</si>
  <si>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</si>
  <si>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</si>
  <si>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</si>
  <si>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</si>
  <si>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</si>
  <si>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</si>
  <si>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</si>
  <si>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</si>
  <si>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</si>
  <si>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</si>
  <si>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</si>
  <si>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</si>
  <si>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</si>
  <si>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</si>
  <si>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</si>
  <si>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</si>
  <si>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</si>
  <si>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</si>
  <si>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</si>
  <si>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</si>
  <si>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</si>
  <si>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</si>
  <si>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</si>
  <si>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</si>
  <si>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</si>
  <si>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</si>
  <si>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</si>
  <si>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</si>
  <si>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</si>
  <si>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</si>
  <si>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</si>
  <si>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</si>
  <si>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</si>
  <si>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</si>
  <si>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</si>
  <si>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</si>
  <si>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</si>
  <si>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</si>
  <si>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</si>
  <si>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</si>
  <si>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</si>
  <si>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</si>
  <si>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</si>
  <si>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</si>
  <si>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</si>
  <si>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</si>
  <si>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</si>
  <si>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</si>
  <si>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</si>
  <si>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</si>
  <si>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</si>
  <si>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</si>
  <si>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</si>
  <si>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</si>
  <si>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</si>
  <si>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</si>
  <si>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</si>
  <si>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</si>
  <si>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</si>
  <si>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</si>
  <si>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</si>
  <si>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</si>
  <si>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</si>
  <si>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</si>
  <si>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</si>
  <si>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</si>
  <si>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</si>
  <si>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</si>
  <si>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</si>
  <si>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</si>
  <si>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</si>
  <si>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</si>
  <si>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</si>
  <si>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</si>
  <si>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</si>
  <si>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</si>
  <si>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</si>
  <si>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</si>
  <si>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</si>
  <si>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</si>
  <si>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</si>
  <si>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</si>
  <si>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</si>
  <si>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</si>
  <si>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</si>
  <si>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</si>
  <si>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</si>
  <si>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</si>
  <si>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</si>
  <si>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</si>
  <si>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</si>
  <si>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</si>
  <si>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</si>
  <si>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</si>
  <si>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</si>
  <si>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</si>
  <si>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</si>
  <si>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</si>
  <si>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</si>
  <si>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</si>
  <si>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</si>
  <si>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</si>
  <si>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</si>
  <si>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</si>
  <si>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</si>
  <si>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</si>
  <si>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</si>
  <si>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</si>
  <si>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</si>
  <si>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</si>
  <si>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</si>
  <si>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</si>
  <si>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</si>
  <si>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</si>
  <si>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</si>
  <si>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 Halyk Bank Georgia"</t>
  </si>
  <si>
    <t xml:space="preserve">Arman Dunayev </t>
  </si>
  <si>
    <t>Nikoloz Geguchadze</t>
  </si>
  <si>
    <t>www.Halykbank.ge</t>
  </si>
  <si>
    <t>Arman Dunayev</t>
  </si>
  <si>
    <t>Independent member</t>
  </si>
  <si>
    <t>Yevgeniya Shaimerden</t>
  </si>
  <si>
    <t>Non-independent member</t>
  </si>
  <si>
    <t>Aliya Karpykova</t>
  </si>
  <si>
    <t>Viktor Skryl</t>
  </si>
  <si>
    <t xml:space="preserve">Nana Gvaladze </t>
  </si>
  <si>
    <t>General Director/ Security, AML,Human resources, Marketing, Estimation</t>
  </si>
  <si>
    <t>Konstantine Gordeziani</t>
  </si>
  <si>
    <t>Deputy General Director/Financial Risks, Operational Risks, Credit administration</t>
  </si>
  <si>
    <t>Shota Chkoidze</t>
  </si>
  <si>
    <t>Deputy General Director/IT, Retail Business, Bank Cards, Contact Center</t>
  </si>
  <si>
    <t>Marina Tankarova</t>
  </si>
  <si>
    <t>Deputy General Director/Finance, Accounting, Operations, Maintenance department, Stationery</t>
  </si>
  <si>
    <t>Tamar Goderdzishvili</t>
  </si>
  <si>
    <t>Deputy General Director/Corporate Business, Small and Medium Business, Treasury</t>
  </si>
  <si>
    <t>JSC " Halyk Bank of Kazakhstan"</t>
  </si>
  <si>
    <t>Timur Kulibayev</t>
  </si>
  <si>
    <t>Dinara Kulibayeva</t>
  </si>
  <si>
    <t>6.2.1</t>
  </si>
  <si>
    <t>Of which 2% Loan Loss Reserves</t>
  </si>
  <si>
    <t>6.2.2</t>
  </si>
  <si>
    <t>Of which Covid 19 Loan Loss Reserves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</si>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</sst>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2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1"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3" xfId="0" applyFont="1" applyFill="1" applyBorder="1" applyAlignment="1">
      <alignment vertical="center"/>
    </xf>
    <xf numFmtId="0" fontId="3" fillId="0" borderId="71"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4" fillId="36" borderId="89"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6" fillId="70" borderId="105" xfId="20964" applyFont="1" applyFill="1" applyBorder="1" applyAlignment="1">
      <alignment horizontal="center" vertical="center"/>
    </xf>
    <xf numFmtId="0" fontId="106" fillId="70" borderId="106" xfId="20964" applyFont="1" applyFill="1" applyBorder="1" applyAlignment="1">
      <alignment horizontal="left" vertical="center" wrapText="1"/>
    </xf>
    <xf numFmtId="164" fontId="106" fillId="0" borderId="107" xfId="7" applyNumberFormat="1" applyFont="1" applyFill="1" applyBorder="1" applyAlignment="1" applyProtection="1">
      <alignment horizontal="right" vertical="center"/>
      <protection locked="0"/>
    </xf>
    <xf numFmtId="0" fontId="105" fillId="78" borderId="107" xfId="20964" applyFont="1" applyFill="1" applyBorder="1" applyAlignment="1">
      <alignment horizontal="center" vertical="center"/>
    </xf>
    <xf numFmtId="0" fontId="105"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7" fillId="70" borderId="105" xfId="20964" applyFont="1" applyFill="1" applyBorder="1" applyAlignment="1">
      <alignment horizontal="center" vertical="center"/>
    </xf>
    <xf numFmtId="0" fontId="106" fillId="70" borderId="109" xfId="20964" applyFont="1" applyFill="1" applyBorder="1" applyAlignment="1">
      <alignment vertical="center" wrapText="1"/>
    </xf>
    <xf numFmtId="0" fontId="106" fillId="70" borderId="106" xfId="20964" applyFont="1" applyFill="1" applyBorder="1" applyAlignment="1">
      <alignment horizontal="left" vertical="center"/>
    </xf>
    <xf numFmtId="0" fontId="107" fillId="3" borderId="105" xfId="20964" applyFont="1" applyFill="1" applyBorder="1" applyAlignment="1">
      <alignment horizontal="center" vertical="center"/>
    </xf>
    <xf numFmtId="0" fontId="106" fillId="3" borderId="106" xfId="20964" applyFont="1" applyFill="1" applyBorder="1" applyAlignment="1">
      <alignment horizontal="left" vertical="center"/>
    </xf>
    <xf numFmtId="0" fontId="107" fillId="0" borderId="105" xfId="20964" applyFont="1" applyFill="1" applyBorder="1" applyAlignment="1">
      <alignment horizontal="center" vertical="center"/>
    </xf>
    <xf numFmtId="0" fontId="106" fillId="0" borderId="106" xfId="20964" applyFont="1" applyFill="1" applyBorder="1" applyAlignment="1">
      <alignment horizontal="left" vertical="center"/>
    </xf>
    <xf numFmtId="0" fontId="108" fillId="78" borderId="107" xfId="20964" applyFont="1" applyFill="1" applyBorder="1" applyAlignment="1">
      <alignment horizontal="center" vertical="center"/>
    </xf>
    <xf numFmtId="0" fontId="105" fillId="78" borderId="109" xfId="20964" applyFont="1" applyFill="1" applyBorder="1" applyAlignment="1">
      <alignment vertical="center"/>
    </xf>
    <xf numFmtId="164" fontId="106" fillId="78" borderId="107" xfId="7" applyNumberFormat="1" applyFont="1" applyFill="1" applyBorder="1" applyAlignment="1" applyProtection="1">
      <alignment horizontal="right" vertical="center"/>
      <protection locked="0"/>
    </xf>
    <xf numFmtId="0" fontId="105" fillId="77" borderId="108" xfId="20964" applyFont="1" applyFill="1" applyBorder="1" applyAlignment="1">
      <alignment vertical="center"/>
    </xf>
    <xf numFmtId="0" fontId="105" fillId="77" borderId="109" xfId="20964" applyFont="1" applyFill="1" applyBorder="1" applyAlignment="1">
      <alignment vertical="center"/>
    </xf>
    <xf numFmtId="164" fontId="105" fillId="77" borderId="106" xfId="7" applyNumberFormat="1" applyFont="1" applyFill="1" applyBorder="1" applyAlignment="1">
      <alignment horizontal="right" vertical="center"/>
    </xf>
    <xf numFmtId="0" fontId="110" fillId="3" borderId="105" xfId="20964" applyFont="1" applyFill="1" applyBorder="1" applyAlignment="1">
      <alignment horizontal="center" vertical="center"/>
    </xf>
    <xf numFmtId="0" fontId="111"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10" fillId="70" borderId="105" xfId="20964" applyFont="1" applyFill="1" applyBorder="1" applyAlignment="1">
      <alignment horizontal="center" vertical="center"/>
    </xf>
    <xf numFmtId="164" fontId="106" fillId="3" borderId="107" xfId="7" applyNumberFormat="1" applyFont="1" applyFill="1" applyBorder="1" applyAlignment="1" applyProtection="1">
      <alignment horizontal="right" vertical="center"/>
      <protection locked="0"/>
    </xf>
    <xf numFmtId="0" fontId="111" fillId="3" borderId="107" xfId="20964" applyFont="1" applyFill="1" applyBorder="1" applyAlignment="1">
      <alignment horizontal="center" vertical="center"/>
    </xf>
    <xf numFmtId="0" fontId="45" fillId="3" borderId="109" xfId="20964" applyFont="1" applyFill="1" applyBorder="1" applyAlignment="1">
      <alignment vertical="center"/>
    </xf>
    <xf numFmtId="0" fontId="107"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1" fillId="0" borderId="107" xfId="0" applyFont="1" applyFill="1" applyBorder="1" applyAlignment="1">
      <alignment horizontal="left" vertical="center" wrapText="1"/>
    </xf>
    <xf numFmtId="10" fontId="97" fillId="0" borderId="107" xfId="20962" applyNumberFormat="1" applyFont="1" applyFill="1" applyBorder="1" applyAlignment="1">
      <alignment horizontal="left" vertical="center" wrapText="1"/>
    </xf>
    <xf numFmtId="1" fontId="3" fillId="0" borderId="89" xfId="0" applyNumberFormat="1" applyFont="1" applyFill="1" applyBorder="1" applyAlignment="1">
      <alignment horizontal="righ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1"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0" fontId="4" fillId="36" borderId="89"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0" borderId="107" xfId="0" applyNumberFormat="1" applyFont="1" applyFill="1" applyBorder="1" applyAlignment="1">
      <alignment vertical="center" wrapText="1"/>
    </xf>
    <xf numFmtId="3" fontId="104" fillId="36" borderId="108" xfId="0" applyNumberFormat="1" applyFont="1" applyFill="1" applyBorder="1" applyAlignment="1">
      <alignment vertical="center" wrapText="1"/>
    </xf>
    <xf numFmtId="3" fontId="104" fillId="0" borderId="108"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2" xfId="0" applyNumberFormat="1" applyFont="1" applyFill="1" applyBorder="1" applyAlignment="1">
      <alignment vertical="center" wrapText="1"/>
    </xf>
    <xf numFmtId="3" fontId="104" fillId="0" borderId="92" xfId="0" applyNumberFormat="1" applyFont="1" applyBorder="1" applyAlignment="1">
      <alignment vertical="center" wrapText="1"/>
    </xf>
    <xf numFmtId="3" fontId="104" fillId="0" borderId="92"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100"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2" fillId="3" borderId="70"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100"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193" fontId="2" fillId="2" borderId="105" xfId="0" applyNumberFormat="1" applyFont="1" applyFill="1" applyBorder="1" applyAlignment="1" applyProtection="1">
      <alignment vertical="center"/>
      <protection locked="0"/>
    </xf>
    <xf numFmtId="193" fontId="87" fillId="2" borderId="105"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2" xfId="13" applyFont="1" applyFill="1" applyBorder="1" applyAlignment="1" applyProtection="1">
      <alignment horizontal="left" vertical="center" wrapText="1"/>
      <protection locked="0"/>
    </xf>
    <xf numFmtId="49" fontId="118" fillId="0" borderId="122" xfId="5" applyNumberFormat="1" applyFont="1" applyFill="1" applyBorder="1" applyAlignment="1" applyProtection="1">
      <alignment horizontal="right" vertical="center"/>
      <protection locked="0"/>
    </xf>
    <xf numFmtId="49" fontId="119" fillId="0" borderId="122" xfId="5" applyNumberFormat="1" applyFont="1" applyFill="1" applyBorder="1" applyAlignment="1" applyProtection="1">
      <alignment horizontal="right" vertical="center"/>
      <protection locked="0"/>
    </xf>
    <xf numFmtId="0" fontId="114" fillId="0" borderId="122" xfId="0" applyFont="1" applyFill="1" applyBorder="1"/>
    <xf numFmtId="166" fontId="113" fillId="0" borderId="122" xfId="20965" applyFont="1" applyFill="1" applyBorder="1"/>
    <xf numFmtId="49" fontId="118" fillId="0" borderId="122" xfId="5" applyNumberFormat="1" applyFont="1" applyFill="1" applyBorder="1" applyAlignment="1" applyProtection="1">
      <alignment horizontal="right" vertical="center" wrapText="1"/>
      <protection locked="0"/>
    </xf>
    <xf numFmtId="49" fontId="119" fillId="0" borderId="122" xfId="5" applyNumberFormat="1" applyFont="1" applyFill="1" applyBorder="1" applyAlignment="1" applyProtection="1">
      <alignment horizontal="right" vertical="center" wrapText="1"/>
      <protection locked="0"/>
    </xf>
    <xf numFmtId="0" fontId="114" fillId="0" borderId="0" xfId="0" applyFont="1" applyFill="1"/>
    <xf numFmtId="0" fontId="113" fillId="0" borderId="122" xfId="0" applyNumberFormat="1" applyFont="1" applyFill="1" applyBorder="1" applyAlignment="1">
      <alignment horizontal="left" vertical="center" wrapText="1"/>
    </xf>
    <xf numFmtId="0" fontId="117" fillId="0" borderId="122" xfId="0" applyFont="1" applyFill="1" applyBorder="1"/>
    <xf numFmtId="0" fontId="114" fillId="0" borderId="0" xfId="0" applyFont="1" applyFill="1" applyBorder="1"/>
    <xf numFmtId="0" fontId="116" fillId="0" borderId="122" xfId="0" applyFont="1" applyFill="1" applyBorder="1" applyAlignment="1">
      <alignment horizontal="left" indent="1"/>
    </xf>
    <xf numFmtId="0" fontId="116" fillId="0" borderId="122" xfId="0" applyFont="1" applyFill="1" applyBorder="1" applyAlignment="1">
      <alignment horizontal="left" wrapText="1" indent="1"/>
    </xf>
    <xf numFmtId="0" fontId="113" fillId="0" borderId="122" xfId="0" applyFont="1" applyFill="1" applyBorder="1" applyAlignment="1">
      <alignment horizontal="left" indent="1"/>
    </xf>
    <xf numFmtId="0" fontId="113" fillId="0" borderId="122" xfId="0" applyNumberFormat="1" applyFont="1" applyFill="1" applyBorder="1" applyAlignment="1">
      <alignment horizontal="left" indent="1"/>
    </xf>
    <xf numFmtId="0" fontId="113" fillId="0" borderId="122" xfId="0" applyFont="1" applyFill="1" applyBorder="1" applyAlignment="1">
      <alignment horizontal="left" wrapText="1" indent="2"/>
    </xf>
    <xf numFmtId="0" fontId="116" fillId="0" borderId="122" xfId="0" applyFont="1" applyFill="1" applyBorder="1" applyAlignment="1">
      <alignment horizontal="left" vertical="center" indent="1"/>
    </xf>
    <xf numFmtId="0" fontId="114" fillId="0" borderId="122" xfId="0" applyFont="1" applyFill="1" applyBorder="1" applyAlignment="1">
      <alignment horizontal="left" wrapText="1"/>
    </xf>
    <xf numFmtId="0" fontId="114" fillId="0" borderId="122" xfId="0" applyFont="1" applyFill="1" applyBorder="1" applyAlignment="1">
      <alignment horizontal="left" wrapText="1" indent="2"/>
    </xf>
    <xf numFmtId="49" fontId="114" fillId="0" borderId="122" xfId="0" applyNumberFormat="1" applyFont="1" applyFill="1" applyBorder="1" applyAlignment="1">
      <alignment horizontal="left" indent="3"/>
    </xf>
    <xf numFmtId="49" fontId="114" fillId="0" borderId="122" xfId="0" applyNumberFormat="1" applyFont="1" applyFill="1" applyBorder="1" applyAlignment="1">
      <alignment horizontal="left" indent="1"/>
    </xf>
    <xf numFmtId="49" fontId="114" fillId="0" borderId="122" xfId="0" applyNumberFormat="1" applyFont="1" applyFill="1" applyBorder="1" applyAlignment="1">
      <alignment horizontal="left" vertical="top" wrapText="1" indent="2"/>
    </xf>
    <xf numFmtId="49" fontId="114" fillId="0" borderId="122" xfId="0" applyNumberFormat="1" applyFont="1" applyFill="1" applyBorder="1" applyAlignment="1">
      <alignment horizontal="left" wrapText="1" indent="3"/>
    </xf>
    <xf numFmtId="49" fontId="114" fillId="0" borderId="122" xfId="0" applyNumberFormat="1" applyFont="1" applyFill="1" applyBorder="1" applyAlignment="1">
      <alignment horizontal="left" wrapText="1" indent="2"/>
    </xf>
    <xf numFmtId="0" fontId="114" fillId="0" borderId="122" xfId="0" applyNumberFormat="1" applyFont="1" applyFill="1" applyBorder="1" applyAlignment="1">
      <alignment horizontal="left" wrapText="1" indent="1"/>
    </xf>
    <xf numFmtId="49" fontId="114" fillId="0" borderId="122" xfId="0" applyNumberFormat="1" applyFont="1" applyFill="1" applyBorder="1" applyAlignment="1">
      <alignment horizontal="left" wrapText="1" indent="1"/>
    </xf>
    <xf numFmtId="0" fontId="116" fillId="0" borderId="76" xfId="0" applyNumberFormat="1" applyFont="1" applyFill="1" applyBorder="1" applyAlignment="1">
      <alignment horizontal="left" vertical="center" wrapText="1"/>
    </xf>
    <xf numFmtId="0" fontId="114" fillId="0" borderId="123" xfId="0" applyFont="1" applyFill="1" applyBorder="1" applyAlignment="1">
      <alignment horizontal="center" vertical="center" wrapText="1"/>
    </xf>
    <xf numFmtId="0" fontId="116" fillId="0" borderId="122" xfId="0" applyNumberFormat="1" applyFont="1" applyFill="1" applyBorder="1" applyAlignment="1">
      <alignment horizontal="left" vertical="center" wrapText="1"/>
    </xf>
    <xf numFmtId="0" fontId="114" fillId="0" borderId="122" xfId="0" applyFont="1" applyFill="1" applyBorder="1" applyAlignment="1">
      <alignment horizontal="left" indent="1"/>
    </xf>
    <xf numFmtId="0" fontId="6" fillId="0" borderId="122" xfId="17" applyBorder="1" applyAlignment="1" applyProtection="1"/>
    <xf numFmtId="0" fontId="117"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2"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2" xfId="0" applyFont="1" applyFill="1" applyBorder="1" applyAlignment="1">
      <alignment horizontal="center" vertical="center"/>
    </xf>
    <xf numFmtId="0" fontId="114" fillId="0" borderId="122" xfId="0" applyFont="1" applyFill="1" applyBorder="1" applyAlignment="1">
      <alignment horizontal="center" vertical="center" wrapText="1"/>
    </xf>
    <xf numFmtId="0" fontId="117" fillId="0" borderId="0" xfId="0" applyFont="1" applyFill="1"/>
    <xf numFmtId="0" fontId="114" fillId="0" borderId="122" xfId="0" applyFont="1" applyFill="1" applyBorder="1" applyAlignment="1">
      <alignment wrapText="1"/>
    </xf>
    <xf numFmtId="0" fontId="114" fillId="0" borderId="122"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2" xfId="0" applyNumberFormat="1" applyFont="1" applyFill="1" applyBorder="1" applyAlignment="1">
      <alignment horizontal="center" vertical="center" wrapText="1"/>
    </xf>
    <xf numFmtId="0" fontId="114" fillId="0" borderId="122" xfId="0" applyFont="1" applyFill="1" applyBorder="1" applyAlignment="1">
      <alignment horizontal="center"/>
    </xf>
    <xf numFmtId="0" fontId="114" fillId="0" borderId="7" xfId="0" applyFont="1" applyFill="1" applyBorder="1"/>
    <xf numFmtId="0" fontId="114" fillId="0" borderId="122" xfId="0" applyFont="1" applyFill="1" applyBorder="1" applyAlignment="1">
      <alignment horizontal="left" indent="2"/>
    </xf>
    <xf numFmtId="0" fontId="114" fillId="0" borderId="122"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2" xfId="0" applyFont="1" applyFill="1" applyBorder="1" applyAlignment="1">
      <alignment horizontal="center" vertical="center" wrapText="1"/>
    </xf>
    <xf numFmtId="0" fontId="114" fillId="79" borderId="122" xfId="0" applyFont="1" applyFill="1" applyBorder="1"/>
    <xf numFmtId="0" fontId="117" fillId="79" borderId="122" xfId="0" applyFont="1" applyFill="1" applyBorder="1"/>
    <xf numFmtId="165" fontId="45" fillId="0" borderId="3" xfId="20962" applyNumberFormat="1" applyFont="1" applyFill="1" applyBorder="1" applyAlignment="1" applyProtection="1">
      <alignment horizontal="right" vertical="center" wrapText="1"/>
      <protection locked="0"/>
    </xf>
    <xf numFmtId="165" fontId="84" fillId="0" borderId="3" xfId="20962" applyNumberFormat="1" applyFont="1" applyFill="1" applyBorder="1" applyAlignment="1" applyProtection="1">
      <alignment vertical="center" wrapText="1"/>
      <protection locked="0"/>
    </xf>
    <xf numFmtId="165" fontId="84" fillId="0" borderId="22" xfId="20962" applyNumberFormat="1" applyFont="1" applyFill="1" applyBorder="1" applyAlignment="1" applyProtection="1">
      <alignment vertical="center" wrapText="1"/>
      <protection locked="0"/>
    </xf>
    <xf numFmtId="165" fontId="2" fillId="0" borderId="3" xfId="20962" applyNumberFormat="1" applyFont="1" applyBorder="1" applyAlignment="1" applyProtection="1">
      <alignment horizontal="right" vertical="center" wrapText="1"/>
      <protection locked="0"/>
    </xf>
    <xf numFmtId="165" fontId="84" fillId="0" borderId="3" xfId="20962" applyNumberFormat="1" applyFont="1" applyBorder="1" applyAlignment="1" applyProtection="1">
      <alignment vertical="center" wrapText="1"/>
      <protection locked="0"/>
    </xf>
    <xf numFmtId="165" fontId="84" fillId="0" borderId="22" xfId="20962" applyNumberFormat="1" applyFont="1" applyBorder="1" applyAlignment="1" applyProtection="1">
      <alignment vertical="center" wrapText="1"/>
      <protection locked="0"/>
    </xf>
    <xf numFmtId="165" fontId="2" fillId="2" borderId="3" xfId="20962" applyNumberFormat="1" applyFont="1" applyFill="1" applyBorder="1" applyAlignment="1" applyProtection="1">
      <alignment vertical="center"/>
      <protection locked="0"/>
    </xf>
    <xf numFmtId="165" fontId="87" fillId="2" borderId="3" xfId="20962" applyNumberFormat="1" applyFont="1" applyFill="1" applyBorder="1" applyAlignment="1" applyProtection="1">
      <alignment vertical="center"/>
      <protection locked="0"/>
    </xf>
    <xf numFmtId="165" fontId="87" fillId="2" borderId="22" xfId="20962" applyNumberFormat="1" applyFont="1" applyFill="1" applyBorder="1" applyAlignment="1" applyProtection="1">
      <alignment vertical="center"/>
      <protection locked="0"/>
    </xf>
    <xf numFmtId="165" fontId="2" fillId="2" borderId="25" xfId="20962" applyNumberFormat="1" applyFont="1" applyFill="1" applyBorder="1" applyAlignment="1" applyProtection="1">
      <alignment vertical="center"/>
      <protection locked="0"/>
    </xf>
    <xf numFmtId="165" fontId="87" fillId="2" borderId="25" xfId="20962" applyNumberFormat="1" applyFont="1" applyFill="1" applyBorder="1" applyAlignment="1" applyProtection="1">
      <alignment vertical="center"/>
      <protection locked="0"/>
    </xf>
    <xf numFmtId="165" fontId="87" fillId="2" borderId="26" xfId="20962" applyNumberFormat="1" applyFont="1" applyFill="1" applyBorder="1" applyAlignment="1" applyProtection="1">
      <alignment vertical="center"/>
      <protection locked="0"/>
    </xf>
    <xf numFmtId="165" fontId="2" fillId="2" borderId="105" xfId="20962" applyNumberFormat="1" applyFont="1" applyFill="1" applyBorder="1" applyAlignment="1" applyProtection="1">
      <alignment vertical="center"/>
      <protection locked="0"/>
    </xf>
    <xf numFmtId="165" fontId="87" fillId="2" borderId="105" xfId="20962" applyNumberFormat="1" applyFont="1" applyFill="1" applyBorder="1" applyAlignment="1" applyProtection="1">
      <alignment vertical="center"/>
      <protection locked="0"/>
    </xf>
    <xf numFmtId="165" fontId="87" fillId="2" borderId="99" xfId="20962" applyNumberFormat="1" applyFont="1" applyFill="1" applyBorder="1" applyAlignment="1" applyProtection="1">
      <alignment vertical="center"/>
      <protection locked="0"/>
    </xf>
    <xf numFmtId="165" fontId="2" fillId="0" borderId="3" xfId="20962" applyNumberFormat="1" applyFont="1" applyFill="1" applyBorder="1" applyAlignment="1" applyProtection="1">
      <alignment horizontal="right" vertical="center" wrapText="1"/>
      <protection locked="0"/>
    </xf>
    <xf numFmtId="165" fontId="84" fillId="0" borderId="3" xfId="20962" applyNumberFormat="1" applyFont="1" applyFill="1" applyBorder="1" applyAlignment="1" applyProtection="1">
      <alignment horizontal="right" vertical="center" wrapText="1"/>
      <protection locked="0"/>
    </xf>
    <xf numFmtId="165" fontId="84" fillId="0" borderId="22" xfId="20962" applyNumberFormat="1" applyFont="1" applyFill="1" applyBorder="1" applyAlignment="1" applyProtection="1">
      <alignment horizontal="right" vertical="center" wrapText="1"/>
      <protection locked="0"/>
    </xf>
    <xf numFmtId="194" fontId="2" fillId="0" borderId="0" xfId="7" applyNumberFormat="1" applyFont="1"/>
    <xf numFmtId="194" fontId="84" fillId="0" borderId="0" xfId="7" applyNumberFormat="1" applyFont="1"/>
    <xf numFmtId="194" fontId="84" fillId="0" borderId="0" xfId="7" applyNumberFormat="1" applyFont="1" applyBorder="1"/>
    <xf numFmtId="194" fontId="2" fillId="0" borderId="0" xfId="7" applyNumberFormat="1" applyFont="1" applyBorder="1"/>
    <xf numFmtId="194" fontId="2" fillId="0" borderId="0" xfId="7" applyNumberFormat="1" applyFont="1" applyFill="1" applyBorder="1" applyProtection="1"/>
    <xf numFmtId="194" fontId="2" fillId="0" borderId="0" xfId="7" applyNumberFormat="1" applyFont="1" applyFill="1" applyBorder="1" applyProtection="1">
      <protection locked="0"/>
    </xf>
    <xf numFmtId="194" fontId="46" fillId="0" borderId="0" xfId="7" applyNumberFormat="1" applyFont="1" applyFill="1" applyBorder="1" applyAlignment="1" applyProtection="1">
      <alignment horizontal="right"/>
      <protection locked="0"/>
    </xf>
    <xf numFmtId="194" fontId="2" fillId="0" borderId="3" xfId="7" applyNumberFormat="1" applyFont="1" applyFill="1" applyBorder="1" applyAlignment="1">
      <alignment horizontal="center" vertical="center" wrapText="1"/>
    </xf>
    <xf numFmtId="194" fontId="2" fillId="0" borderId="22" xfId="7" applyNumberFormat="1" applyFont="1" applyFill="1" applyBorder="1" applyAlignment="1">
      <alignment horizontal="center" vertical="center" wrapText="1"/>
    </xf>
    <xf numFmtId="194" fontId="2" fillId="0" borderId="3" xfId="7" applyNumberFormat="1" applyFont="1" applyFill="1" applyBorder="1" applyAlignment="1" applyProtection="1">
      <alignment horizontal="right"/>
      <protection locked="0"/>
    </xf>
    <xf numFmtId="194" fontId="2" fillId="0" borderId="22" xfId="7" applyNumberFormat="1" applyFont="1" applyFill="1" applyBorder="1" applyAlignment="1" applyProtection="1">
      <alignment horizontal="right"/>
      <protection locked="0"/>
    </xf>
    <xf numFmtId="194" fontId="2" fillId="36" borderId="3" xfId="7" applyNumberFormat="1" applyFont="1" applyFill="1" applyBorder="1" applyAlignment="1" applyProtection="1">
      <alignment horizontal="right"/>
    </xf>
    <xf numFmtId="194" fontId="2" fillId="36" borderId="22" xfId="7" applyNumberFormat="1" applyFont="1" applyFill="1" applyBorder="1" applyAlignment="1" applyProtection="1">
      <alignment horizontal="right"/>
    </xf>
    <xf numFmtId="194" fontId="2" fillId="36" borderId="3" xfId="7" applyNumberFormat="1" applyFont="1" applyFill="1" applyBorder="1" applyAlignment="1">
      <alignment horizontal="right"/>
    </xf>
    <xf numFmtId="194" fontId="2" fillId="3" borderId="3" xfId="7" applyNumberFormat="1" applyFont="1" applyFill="1" applyBorder="1" applyAlignment="1" applyProtection="1">
      <alignment horizontal="right"/>
      <protection locked="0"/>
    </xf>
    <xf numFmtId="194" fontId="2" fillId="3" borderId="3" xfId="7" applyNumberFormat="1" applyFont="1" applyFill="1" applyBorder="1" applyAlignment="1" applyProtection="1">
      <alignment horizontal="right"/>
    </xf>
    <xf numFmtId="194" fontId="2" fillId="3" borderId="22" xfId="7" applyNumberFormat="1" applyFont="1" applyFill="1" applyBorder="1" applyAlignment="1" applyProtection="1">
      <alignment horizontal="right"/>
    </xf>
    <xf numFmtId="194" fontId="45" fillId="0" borderId="3" xfId="7" applyNumberFormat="1" applyFont="1" applyFill="1" applyBorder="1" applyAlignment="1">
      <alignment horizontal="center"/>
    </xf>
    <xf numFmtId="194" fontId="45" fillId="3" borderId="3" xfId="7" applyNumberFormat="1" applyFont="1" applyFill="1" applyBorder="1" applyAlignment="1">
      <alignment horizontal="center"/>
    </xf>
    <xf numFmtId="194" fontId="2" fillId="0" borderId="3" xfId="7" applyNumberFormat="1" applyFont="1" applyFill="1" applyBorder="1" applyAlignment="1" applyProtection="1">
      <alignment horizontal="right" vertical="center"/>
      <protection locked="0"/>
    </xf>
    <xf numFmtId="194" fontId="2" fillId="36" borderId="25" xfId="7" applyNumberFormat="1" applyFont="1" applyFill="1" applyBorder="1" applyAlignment="1">
      <alignment horizontal="right"/>
    </xf>
    <xf numFmtId="194" fontId="2" fillId="36" borderId="25" xfId="7" applyNumberFormat="1" applyFont="1" applyFill="1" applyBorder="1" applyAlignment="1" applyProtection="1">
      <alignment horizontal="right"/>
    </xf>
    <xf numFmtId="194" fontId="2" fillId="36" borderId="26" xfId="7" applyNumberFormat="1" applyFont="1" applyFill="1" applyBorder="1" applyAlignment="1" applyProtection="1">
      <alignment horizontal="right"/>
    </xf>
    <xf numFmtId="165" fontId="84" fillId="0" borderId="23" xfId="20962" applyNumberFormat="1" applyFont="1" applyBorder="1" applyAlignment="1"/>
    <xf numFmtId="165" fontId="84" fillId="0" borderId="42" xfId="20962" applyNumberFormat="1" applyFont="1" applyBorder="1" applyAlignment="1"/>
    <xf numFmtId="165" fontId="3" fillId="0" borderId="102" xfId="20962" applyNumberFormat="1" applyFont="1" applyFill="1" applyBorder="1" applyAlignment="1">
      <alignment vertical="center"/>
    </xf>
    <xf numFmtId="165" fontId="3" fillId="0" borderId="103" xfId="20962" applyNumberFormat="1" applyFont="1" applyFill="1" applyBorder="1" applyAlignment="1">
      <alignment vertical="center"/>
    </xf>
    <xf numFmtId="10" fontId="106" fillId="0" borderId="107" xfId="20962" applyNumberFormat="1" applyFont="1" applyFill="1" applyBorder="1" applyAlignment="1" applyProtection="1">
      <alignment horizontal="right" vertical="center"/>
      <protection locked="0"/>
    </xf>
    <xf numFmtId="43" fontId="117" fillId="0" borderId="122" xfId="7" applyFont="1" applyFill="1" applyBorder="1"/>
    <xf numFmtId="43" fontId="114" fillId="0" borderId="122" xfId="7" applyFont="1" applyFill="1" applyBorder="1"/>
    <xf numFmtId="43" fontId="117" fillId="0" borderId="122" xfId="7" applyFont="1" applyBorder="1"/>
    <xf numFmtId="43" fontId="114" fillId="0" borderId="122" xfId="7" applyFont="1" applyFill="1" applyBorder="1" applyAlignment="1">
      <alignment horizontal="left" indent="1"/>
    </xf>
    <xf numFmtId="43" fontId="117" fillId="0" borderId="7" xfId="7" applyFont="1" applyFill="1" applyBorder="1"/>
    <xf numFmtId="43" fontId="114" fillId="0" borderId="122" xfId="7" applyFont="1" applyFill="1" applyBorder="1" applyAlignment="1">
      <alignment horizontal="left" indent="2"/>
    </xf>
    <xf numFmtId="43" fontId="114" fillId="0" borderId="122" xfId="7" applyFont="1" applyFill="1" applyBorder="1" applyAlignment="1">
      <alignment horizontal="left" indent="3"/>
    </xf>
    <xf numFmtId="164" fontId="113" fillId="0" borderId="122" xfId="7" applyNumberFormat="1" applyFont="1" applyBorder="1" applyAlignment="1">
      <alignment horizontal="left" vertical="center" wrapText="1"/>
    </xf>
    <xf numFmtId="164" fontId="113" fillId="0" borderId="122" xfId="7" applyNumberFormat="1" applyFont="1" applyFill="1" applyBorder="1" applyAlignment="1">
      <alignment horizontal="left" vertical="center" wrapText="1"/>
    </xf>
    <xf numFmtId="164" fontId="114" fillId="0" borderId="122" xfId="7" applyNumberFormat="1" applyFont="1" applyFill="1" applyBorder="1"/>
    <xf numFmtId="164" fontId="114" fillId="0" borderId="122" xfId="7" applyNumberFormat="1" applyFont="1" applyFill="1" applyBorder="1" applyAlignment="1">
      <alignment horizontal="center" vertical="center" wrapText="1"/>
    </xf>
    <xf numFmtId="164" fontId="114" fillId="0" borderId="122" xfId="7" applyNumberFormat="1" applyFont="1" applyFill="1" applyBorder="1" applyAlignment="1">
      <alignment horizontal="center" vertical="center"/>
    </xf>
    <xf numFmtId="43" fontId="116" fillId="0" borderId="122" xfId="0" applyNumberFormat="1" applyFont="1" applyFill="1" applyBorder="1" applyAlignment="1">
      <alignment horizontal="left" vertical="center" wrapText="1"/>
    </xf>
    <xf numFmtId="43" fontId="114" fillId="0" borderId="122" xfId="7" applyFont="1" applyFill="1" applyBorder="1" applyAlignment="1">
      <alignment horizontal="left" vertical="top" wrapText="1" indent="2"/>
    </xf>
    <xf numFmtId="43" fontId="114" fillId="0" borderId="122" xfId="7" applyFont="1" applyFill="1" applyBorder="1" applyAlignment="1">
      <alignment horizontal="left" wrapText="1" indent="3"/>
    </xf>
    <xf numFmtId="43" fontId="114" fillId="0" borderId="122" xfId="7" applyFont="1" applyFill="1" applyBorder="1" applyAlignment="1">
      <alignment horizontal="left" wrapText="1" indent="2"/>
    </xf>
    <xf numFmtId="43" fontId="114" fillId="0" borderId="122" xfId="7" applyFont="1" applyFill="1" applyBorder="1" applyAlignment="1">
      <alignment horizontal="left" wrapText="1" indent="1"/>
    </xf>
    <xf numFmtId="0" fontId="114" fillId="80" borderId="122" xfId="0" applyFont="1" applyFill="1" applyBorder="1"/>
    <xf numFmtId="43" fontId="3" fillId="0" borderId="0" xfId="7" applyFont="1"/>
    <xf numFmtId="43" fontId="3" fillId="0" borderId="0" xfId="0" applyNumberFormat="1" applyFont="1"/>
    <xf numFmtId="43" fontId="122" fillId="0" borderId="0" xfId="7" applyFont="1" applyFill="1"/>
    <xf numFmtId="164" fontId="122" fillId="0" borderId="0" xfId="7" applyNumberFormat="1" applyFont="1" applyFill="1"/>
    <xf numFmtId="43" fontId="122" fillId="0" borderId="0" xfId="0" applyNumberFormat="1" applyFont="1" applyFill="1"/>
    <xf numFmtId="164" fontId="122" fillId="0" borderId="0" xfId="0" applyNumberFormat="1" applyFont="1" applyFill="1"/>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194" fontId="2" fillId="0" borderId="29" xfId="7" applyNumberFormat="1" applyFont="1" applyFill="1" applyBorder="1" applyAlignment="1" applyProtection="1">
      <alignment horizontal="center"/>
    </xf>
    <xf numFmtId="194" fontId="2" fillId="0" borderId="30" xfId="7" applyNumberFormat="1" applyFont="1" applyFill="1" applyBorder="1" applyAlignment="1" applyProtection="1">
      <alignment horizontal="center"/>
    </xf>
    <xf numFmtId="194" fontId="2" fillId="0" borderId="32" xfId="7" applyNumberFormat="1" applyFont="1" applyFill="1" applyBorder="1" applyAlignment="1" applyProtection="1">
      <alignment horizontal="center"/>
    </xf>
    <xf numFmtId="194" fontId="2" fillId="0" borderId="31" xfId="7" applyNumberFormat="1"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93"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21" fillId="0" borderId="122" xfId="0" applyFont="1" applyFill="1" applyBorder="1" applyAlignment="1">
      <alignment horizontal="center" vertical="center"/>
    </xf>
    <xf numFmtId="0" fontId="121" fillId="0" borderId="114" xfId="0" applyFont="1" applyFill="1" applyBorder="1" applyAlignment="1">
      <alignment horizontal="center" vertical="center"/>
    </xf>
    <xf numFmtId="0" fontId="121" fillId="0" borderId="116" xfId="0" applyFont="1" applyFill="1" applyBorder="1" applyAlignment="1">
      <alignment horizontal="center" vertical="center"/>
    </xf>
    <xf numFmtId="0" fontId="121" fillId="0" borderId="93" xfId="0" applyFont="1" applyFill="1" applyBorder="1" applyAlignment="1">
      <alignment horizontal="center" vertical="center"/>
    </xf>
    <xf numFmtId="0" fontId="121" fillId="0" borderId="83" xfId="0" applyFont="1" applyFill="1" applyBorder="1" applyAlignment="1">
      <alignment horizontal="center" vertical="center"/>
    </xf>
    <xf numFmtId="0" fontId="117" fillId="0" borderId="122" xfId="0" applyFont="1" applyFill="1" applyBorder="1" applyAlignment="1">
      <alignment horizontal="center" vertical="center" wrapText="1"/>
    </xf>
    <xf numFmtId="0" fontId="117" fillId="0" borderId="7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4" fillId="0" borderId="126" xfId="0" applyFont="1" applyFill="1" applyBorder="1" applyAlignment="1">
      <alignment horizontal="center" vertical="center" wrapText="1"/>
    </xf>
    <xf numFmtId="0" fontId="117" fillId="0" borderId="84"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7" fillId="0" borderId="114" xfId="0" applyFont="1" applyFill="1" applyBorder="1" applyAlignment="1">
      <alignment horizontal="center" vertical="top" wrapText="1"/>
    </xf>
    <xf numFmtId="0" fontId="117" fillId="0" borderId="116" xfId="0" applyFont="1" applyFill="1" applyBorder="1" applyAlignment="1">
      <alignment horizontal="center" vertical="top" wrapText="1"/>
    </xf>
    <xf numFmtId="0" fontId="117" fillId="0" borderId="78"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93" xfId="0" applyFont="1" applyFill="1" applyBorder="1" applyAlignment="1">
      <alignment horizontal="center" vertical="top" wrapText="1"/>
    </xf>
    <xf numFmtId="0" fontId="117" fillId="0" borderId="83"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78"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26" xfId="0" applyFont="1" applyFill="1" applyBorder="1" applyAlignment="1">
      <alignment horizontal="center" vertical="center"/>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16"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6"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7" xfId="0" applyNumberFormat="1" applyFont="1" applyFill="1" applyBorder="1" applyAlignment="1">
      <alignment horizontal="left" vertical="top" wrapText="1"/>
    </xf>
    <xf numFmtId="0" fontId="116" fillId="0" borderId="128"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eetMetadata" Target="metadata.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zoomScaleNormal="100" workbookViewId="0">
      <selection activeCell="C19" sqref="C19"/>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94"/>
      <c r="B1" s="242" t="s">
        <v>345</v>
      </c>
      <c r="C1" s="194"/>
    </row>
    <row r="2" spans="1:3">
      <c r="A2" s="243">
        <v>1</v>
      </c>
      <c r="B2" s="402" t="s">
        <v>346</v>
      </c>
      <c r="C2" s="100" t="s">
        <v>712</v>
      </c>
    </row>
    <row r="3" spans="1:3">
      <c r="A3" s="243">
        <v>2</v>
      </c>
      <c r="B3" s="403" t="s">
        <v>342</v>
      </c>
      <c r="C3" s="100" t="s">
        <v>713</v>
      </c>
    </row>
    <row r="4" spans="1:3">
      <c r="A4" s="243">
        <v>3</v>
      </c>
      <c r="B4" s="404" t="s">
        <v>347</v>
      </c>
      <c r="C4" s="100" t="s">
        <v>714</v>
      </c>
    </row>
    <row r="5" spans="1:3">
      <c r="A5" s="244">
        <v>4</v>
      </c>
      <c r="B5" s="405" t="s">
        <v>343</v>
      </c>
      <c r="C5" s="100" t="s">
        <v>715</v>
      </c>
    </row>
    <row r="6" spans="1:3" s="245" customFormat="1" ht="45.75" customHeight="1">
      <c r="A6" s="662" t="s">
        <v>421</v>
      </c>
      <c r="B6" s="663"/>
      <c r="C6" s="663"/>
    </row>
    <row r="7" spans="1:3" ht="15">
      <c r="A7" s="246" t="s">
        <v>30</v>
      </c>
      <c r="B7" s="242" t="s">
        <v>344</v>
      </c>
    </row>
    <row r="8" spans="1:3">
      <c r="A8" s="194">
        <v>1</v>
      </c>
      <c r="B8" s="291" t="s">
        <v>21</v>
      </c>
    </row>
    <row r="9" spans="1:3">
      <c r="A9" s="194">
        <v>2</v>
      </c>
      <c r="B9" s="292" t="s">
        <v>22</v>
      </c>
    </row>
    <row r="10" spans="1:3">
      <c r="A10" s="194">
        <v>3</v>
      </c>
      <c r="B10" s="292" t="s">
        <v>23</v>
      </c>
    </row>
    <row r="11" spans="1:3">
      <c r="A11" s="194">
        <v>4</v>
      </c>
      <c r="B11" s="292" t="s">
        <v>24</v>
      </c>
      <c r="C11" s="105"/>
    </row>
    <row r="12" spans="1:3">
      <c r="A12" s="194">
        <v>5</v>
      </c>
      <c r="B12" s="292" t="s">
        <v>25</v>
      </c>
    </row>
    <row r="13" spans="1:3">
      <c r="A13" s="194">
        <v>6</v>
      </c>
      <c r="B13" s="293" t="s">
        <v>354</v>
      </c>
    </row>
    <row r="14" spans="1:3">
      <c r="A14" s="194">
        <v>7</v>
      </c>
      <c r="B14" s="292" t="s">
        <v>348</v>
      </c>
    </row>
    <row r="15" spans="1:3">
      <c r="A15" s="194">
        <v>8</v>
      </c>
      <c r="B15" s="292" t="s">
        <v>349</v>
      </c>
    </row>
    <row r="16" spans="1:3">
      <c r="A16" s="194">
        <v>9</v>
      </c>
      <c r="B16" s="292" t="s">
        <v>26</v>
      </c>
    </row>
    <row r="17" spans="1:2">
      <c r="A17" s="401" t="s">
        <v>420</v>
      </c>
      <c r="B17" s="400" t="s">
        <v>407</v>
      </c>
    </row>
    <row r="18" spans="1:2">
      <c r="A18" s="194">
        <v>10</v>
      </c>
      <c r="B18" s="292" t="s">
        <v>27</v>
      </c>
    </row>
    <row r="19" spans="1:2">
      <c r="A19" s="194">
        <v>11</v>
      </c>
      <c r="B19" s="293" t="s">
        <v>350</v>
      </c>
    </row>
    <row r="20" spans="1:2">
      <c r="A20" s="194">
        <v>12</v>
      </c>
      <c r="B20" s="293" t="s">
        <v>28</v>
      </c>
    </row>
    <row r="21" spans="1:2">
      <c r="A21" s="457">
        <v>13</v>
      </c>
      <c r="B21" s="458" t="s">
        <v>351</v>
      </c>
    </row>
    <row r="22" spans="1:2">
      <c r="A22" s="457">
        <v>14</v>
      </c>
      <c r="B22" s="459" t="s">
        <v>378</v>
      </c>
    </row>
    <row r="23" spans="1:2">
      <c r="A23" s="460">
        <v>15</v>
      </c>
      <c r="B23" s="461" t="s">
        <v>29</v>
      </c>
    </row>
    <row r="24" spans="1:2">
      <c r="A24" s="460">
        <v>15.1</v>
      </c>
      <c r="B24" s="462" t="s">
        <v>434</v>
      </c>
    </row>
    <row r="25" spans="1:2">
      <c r="A25" s="460">
        <v>16</v>
      </c>
      <c r="B25" s="462" t="s">
        <v>498</v>
      </c>
    </row>
    <row r="26" spans="1:2">
      <c r="A26" s="460">
        <v>17</v>
      </c>
      <c r="B26" s="462" t="s">
        <v>539</v>
      </c>
    </row>
    <row r="27" spans="1:2">
      <c r="A27" s="460">
        <v>18</v>
      </c>
      <c r="B27" s="462" t="s">
        <v>709</v>
      </c>
    </row>
    <row r="28" spans="1:2">
      <c r="A28" s="460">
        <v>19</v>
      </c>
      <c r="B28" s="462" t="s">
        <v>710</v>
      </c>
    </row>
    <row r="29" spans="1:2">
      <c r="A29" s="460">
        <v>20</v>
      </c>
      <c r="B29" s="563" t="s">
        <v>540</v>
      </c>
    </row>
    <row r="30" spans="1:2">
      <c r="A30" s="460">
        <v>21</v>
      </c>
      <c r="B30" s="462" t="s">
        <v>706</v>
      </c>
    </row>
    <row r="31" spans="1:2">
      <c r="A31" s="460">
        <v>22</v>
      </c>
      <c r="B31" s="462" t="s">
        <v>541</v>
      </c>
    </row>
    <row r="32" spans="1:2">
      <c r="A32" s="460">
        <v>23</v>
      </c>
      <c r="B32" s="462" t="s">
        <v>542</v>
      </c>
    </row>
    <row r="33" spans="1:2">
      <c r="A33" s="460">
        <v>24</v>
      </c>
      <c r="B33" s="462" t="s">
        <v>543</v>
      </c>
    </row>
    <row r="34" spans="1:2">
      <c r="A34" s="460">
        <v>25</v>
      </c>
      <c r="B34" s="462" t="s">
        <v>544</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24" activePane="bottomRight" state="frozen"/>
      <selection activeCell="B9" sqref="B9"/>
      <selection pane="topRight" activeCell="B9" sqref="B9"/>
      <selection pane="bottomLeft" activeCell="B9" sqref="B9"/>
      <selection pane="bottomRight" activeCell="H48" sqref="H48"/>
    </sheetView>
  </sheetViews>
  <sheetFormatPr defaultColWidth="9.140625" defaultRowHeight="12.75"/>
  <cols>
    <col min="1" max="1" width="9.5703125" style="108" bestFit="1" customWidth="1"/>
    <col min="2" max="2" width="132.42578125" style="4" customWidth="1"/>
    <col min="3" max="3" width="18.42578125" style="4" customWidth="1"/>
    <col min="4" max="16384" width="9.140625" style="4"/>
  </cols>
  <sheetData>
    <row r="1" spans="1:3">
      <c r="A1" s="2" t="s">
        <v>31</v>
      </c>
      <c r="B1" s="3" t="str">
        <f>'Info '!C2</f>
        <v>JSC " Halyk Bank Georgia"</v>
      </c>
    </row>
    <row r="2" spans="1:3" s="95" customFormat="1" ht="15.75" customHeight="1">
      <c r="A2" s="95" t="s">
        <v>32</v>
      </c>
      <c r="B2" s="481">
        <v>44377</v>
      </c>
    </row>
    <row r="3" spans="1:3" s="95" customFormat="1" ht="15.75" customHeight="1"/>
    <row r="4" spans="1:3" ht="13.5" thickBot="1">
      <c r="A4" s="108" t="s">
        <v>247</v>
      </c>
      <c r="B4" s="175" t="s">
        <v>246</v>
      </c>
    </row>
    <row r="5" spans="1:3">
      <c r="A5" s="109" t="s">
        <v>7</v>
      </c>
      <c r="B5" s="110"/>
      <c r="C5" s="111" t="s">
        <v>74</v>
      </c>
    </row>
    <row r="6" spans="1:3">
      <c r="A6" s="112">
        <v>1</v>
      </c>
      <c r="B6" s="113" t="s">
        <v>245</v>
      </c>
      <c r="C6" s="114">
        <f>SUM(C7:C11)</f>
        <v>103862385</v>
      </c>
    </row>
    <row r="7" spans="1:3">
      <c r="A7" s="112">
        <v>2</v>
      </c>
      <c r="B7" s="115" t="s">
        <v>244</v>
      </c>
      <c r="C7" s="116">
        <v>76000000</v>
      </c>
    </row>
    <row r="8" spans="1:3">
      <c r="A8" s="112">
        <v>3</v>
      </c>
      <c r="B8" s="117" t="s">
        <v>243</v>
      </c>
      <c r="C8" s="116"/>
    </row>
    <row r="9" spans="1:3">
      <c r="A9" s="112">
        <v>4</v>
      </c>
      <c r="B9" s="117" t="s">
        <v>242</v>
      </c>
      <c r="C9" s="116">
        <v>1970254</v>
      </c>
    </row>
    <row r="10" spans="1:3">
      <c r="A10" s="112">
        <v>5</v>
      </c>
      <c r="B10" s="117" t="s">
        <v>241</v>
      </c>
      <c r="C10" s="116"/>
    </row>
    <row r="11" spans="1:3">
      <c r="A11" s="112">
        <v>6</v>
      </c>
      <c r="B11" s="118" t="s">
        <v>240</v>
      </c>
      <c r="C11" s="116">
        <v>25892130.999999996</v>
      </c>
    </row>
    <row r="12" spans="1:3" s="81" customFormat="1">
      <c r="A12" s="112">
        <v>7</v>
      </c>
      <c r="B12" s="113" t="s">
        <v>239</v>
      </c>
      <c r="C12" s="119">
        <f>SUM(C13:C27)</f>
        <v>6630260</v>
      </c>
    </row>
    <row r="13" spans="1:3" s="81" customFormat="1">
      <c r="A13" s="112">
        <v>8</v>
      </c>
      <c r="B13" s="120" t="s">
        <v>238</v>
      </c>
      <c r="C13" s="121">
        <v>1970254</v>
      </c>
    </row>
    <row r="14" spans="1:3" s="81" customFormat="1" ht="25.5">
      <c r="A14" s="112">
        <v>9</v>
      </c>
      <c r="B14" s="122" t="s">
        <v>237</v>
      </c>
      <c r="C14" s="121"/>
    </row>
    <row r="15" spans="1:3" s="81" customFormat="1">
      <c r="A15" s="112">
        <v>10</v>
      </c>
      <c r="B15" s="123" t="s">
        <v>236</v>
      </c>
      <c r="C15" s="121">
        <v>4660006</v>
      </c>
    </row>
    <row r="16" spans="1:3" s="81" customFormat="1">
      <c r="A16" s="112">
        <v>11</v>
      </c>
      <c r="B16" s="124" t="s">
        <v>235</v>
      </c>
      <c r="C16" s="121"/>
    </row>
    <row r="17" spans="1:3" s="81" customFormat="1">
      <c r="A17" s="112">
        <v>12</v>
      </c>
      <c r="B17" s="123" t="s">
        <v>234</v>
      </c>
      <c r="C17" s="121"/>
    </row>
    <row r="18" spans="1:3" s="81" customFormat="1">
      <c r="A18" s="112">
        <v>13</v>
      </c>
      <c r="B18" s="123" t="s">
        <v>233</v>
      </c>
      <c r="C18" s="121"/>
    </row>
    <row r="19" spans="1:3" s="81" customFormat="1">
      <c r="A19" s="112">
        <v>14</v>
      </c>
      <c r="B19" s="123" t="s">
        <v>232</v>
      </c>
      <c r="C19" s="121"/>
    </row>
    <row r="20" spans="1:3" s="81" customFormat="1">
      <c r="A20" s="112">
        <v>15</v>
      </c>
      <c r="B20" s="123" t="s">
        <v>231</v>
      </c>
      <c r="C20" s="121"/>
    </row>
    <row r="21" spans="1:3" s="81" customFormat="1" ht="25.5">
      <c r="A21" s="112">
        <v>16</v>
      </c>
      <c r="B21" s="122" t="s">
        <v>230</v>
      </c>
      <c r="C21" s="121"/>
    </row>
    <row r="22" spans="1:3" s="81" customFormat="1">
      <c r="A22" s="112">
        <v>17</v>
      </c>
      <c r="B22" s="125" t="s">
        <v>229</v>
      </c>
      <c r="C22" s="121"/>
    </row>
    <row r="23" spans="1:3" s="81" customFormat="1">
      <c r="A23" s="112">
        <v>18</v>
      </c>
      <c r="B23" s="122" t="s">
        <v>228</v>
      </c>
      <c r="C23" s="121"/>
    </row>
    <row r="24" spans="1:3" s="81" customFormat="1" ht="25.5">
      <c r="A24" s="112">
        <v>19</v>
      </c>
      <c r="B24" s="122" t="s">
        <v>205</v>
      </c>
      <c r="C24" s="121"/>
    </row>
    <row r="25" spans="1:3" s="81" customFormat="1">
      <c r="A25" s="112">
        <v>20</v>
      </c>
      <c r="B25" s="126" t="s">
        <v>227</v>
      </c>
      <c r="C25" s="121"/>
    </row>
    <row r="26" spans="1:3" s="81" customFormat="1">
      <c r="A26" s="112">
        <v>21</v>
      </c>
      <c r="B26" s="126" t="s">
        <v>226</v>
      </c>
      <c r="C26" s="121"/>
    </row>
    <row r="27" spans="1:3" s="81" customFormat="1">
      <c r="A27" s="112">
        <v>22</v>
      </c>
      <c r="B27" s="126" t="s">
        <v>225</v>
      </c>
      <c r="C27" s="121"/>
    </row>
    <row r="28" spans="1:3" s="81" customFormat="1">
      <c r="A28" s="112">
        <v>23</v>
      </c>
      <c r="B28" s="127" t="s">
        <v>224</v>
      </c>
      <c r="C28" s="119">
        <f>C6-C12</f>
        <v>97232125</v>
      </c>
    </row>
    <row r="29" spans="1:3" s="81" customFormat="1">
      <c r="A29" s="128"/>
      <c r="B29" s="129"/>
      <c r="C29" s="121"/>
    </row>
    <row r="30" spans="1:3" s="81" customFormat="1">
      <c r="A30" s="128">
        <v>24</v>
      </c>
      <c r="B30" s="127" t="s">
        <v>223</v>
      </c>
      <c r="C30" s="119">
        <f>C31+C34</f>
        <v>0</v>
      </c>
    </row>
    <row r="31" spans="1:3" s="81" customFormat="1">
      <c r="A31" s="128">
        <v>25</v>
      </c>
      <c r="B31" s="117" t="s">
        <v>222</v>
      </c>
      <c r="C31" s="130">
        <f>C32+C33</f>
        <v>0</v>
      </c>
    </row>
    <row r="32" spans="1:3" s="81" customFormat="1">
      <c r="A32" s="128">
        <v>26</v>
      </c>
      <c r="B32" s="131" t="s">
        <v>303</v>
      </c>
      <c r="C32" s="121"/>
    </row>
    <row r="33" spans="1:3" s="81" customFormat="1">
      <c r="A33" s="128">
        <v>27</v>
      </c>
      <c r="B33" s="131" t="s">
        <v>221</v>
      </c>
      <c r="C33" s="121"/>
    </row>
    <row r="34" spans="1:3" s="81" customFormat="1">
      <c r="A34" s="128">
        <v>28</v>
      </c>
      <c r="B34" s="117" t="s">
        <v>220</v>
      </c>
      <c r="C34" s="121"/>
    </row>
    <row r="35" spans="1:3" s="81" customFormat="1">
      <c r="A35" s="128">
        <v>29</v>
      </c>
      <c r="B35" s="127" t="s">
        <v>219</v>
      </c>
      <c r="C35" s="119">
        <f>SUM(C36:C40)</f>
        <v>0</v>
      </c>
    </row>
    <row r="36" spans="1:3" s="81" customFormat="1">
      <c r="A36" s="128">
        <v>30</v>
      </c>
      <c r="B36" s="122" t="s">
        <v>218</v>
      </c>
      <c r="C36" s="121"/>
    </row>
    <row r="37" spans="1:3" s="81" customFormat="1">
      <c r="A37" s="128">
        <v>31</v>
      </c>
      <c r="B37" s="123" t="s">
        <v>217</v>
      </c>
      <c r="C37" s="121"/>
    </row>
    <row r="38" spans="1:3" s="81" customFormat="1" ht="25.5">
      <c r="A38" s="128">
        <v>32</v>
      </c>
      <c r="B38" s="122" t="s">
        <v>216</v>
      </c>
      <c r="C38" s="121"/>
    </row>
    <row r="39" spans="1:3" s="81" customFormat="1" ht="25.5">
      <c r="A39" s="128">
        <v>33</v>
      </c>
      <c r="B39" s="122" t="s">
        <v>205</v>
      </c>
      <c r="C39" s="121"/>
    </row>
    <row r="40" spans="1:3" s="81" customFormat="1">
      <c r="A40" s="128">
        <v>34</v>
      </c>
      <c r="B40" s="126" t="s">
        <v>215</v>
      </c>
      <c r="C40" s="121"/>
    </row>
    <row r="41" spans="1:3" s="81" customFormat="1">
      <c r="A41" s="128">
        <v>35</v>
      </c>
      <c r="B41" s="127" t="s">
        <v>214</v>
      </c>
      <c r="C41" s="119">
        <f>C30-C35</f>
        <v>0</v>
      </c>
    </row>
    <row r="42" spans="1:3" s="81" customFormat="1">
      <c r="A42" s="128"/>
      <c r="B42" s="129"/>
      <c r="C42" s="121"/>
    </row>
    <row r="43" spans="1:3" s="81" customFormat="1">
      <c r="A43" s="128">
        <v>36</v>
      </c>
      <c r="B43" s="132" t="s">
        <v>213</v>
      </c>
      <c r="C43" s="119">
        <f>SUM(C44:C46)</f>
        <v>40019240.399999999</v>
      </c>
    </row>
    <row r="44" spans="1:3" s="81" customFormat="1">
      <c r="A44" s="128">
        <v>37</v>
      </c>
      <c r="B44" s="117" t="s">
        <v>212</v>
      </c>
      <c r="C44" s="121">
        <v>31603000</v>
      </c>
    </row>
    <row r="45" spans="1:3" s="81" customFormat="1">
      <c r="A45" s="128">
        <v>38</v>
      </c>
      <c r="B45" s="117" t="s">
        <v>211</v>
      </c>
      <c r="C45" s="121"/>
    </row>
    <row r="46" spans="1:3" s="81" customFormat="1">
      <c r="A46" s="128">
        <v>39</v>
      </c>
      <c r="B46" s="117" t="s">
        <v>210</v>
      </c>
      <c r="C46" s="121">
        <v>8416240.4000000004</v>
      </c>
    </row>
    <row r="47" spans="1:3" s="81" customFormat="1">
      <c r="A47" s="128">
        <v>40</v>
      </c>
      <c r="B47" s="132" t="s">
        <v>209</v>
      </c>
      <c r="C47" s="119">
        <f>SUM(C48:C51)</f>
        <v>0</v>
      </c>
    </row>
    <row r="48" spans="1:3" s="81" customFormat="1">
      <c r="A48" s="128">
        <v>41</v>
      </c>
      <c r="B48" s="122" t="s">
        <v>208</v>
      </c>
      <c r="C48" s="121"/>
    </row>
    <row r="49" spans="1:3" s="81" customFormat="1">
      <c r="A49" s="128">
        <v>42</v>
      </c>
      <c r="B49" s="123" t="s">
        <v>207</v>
      </c>
      <c r="C49" s="121"/>
    </row>
    <row r="50" spans="1:3" s="81" customFormat="1">
      <c r="A50" s="128">
        <v>43</v>
      </c>
      <c r="B50" s="122" t="s">
        <v>206</v>
      </c>
      <c r="C50" s="121"/>
    </row>
    <row r="51" spans="1:3" s="81" customFormat="1" ht="25.5">
      <c r="A51" s="128">
        <v>44</v>
      </c>
      <c r="B51" s="122" t="s">
        <v>205</v>
      </c>
      <c r="C51" s="121"/>
    </row>
    <row r="52" spans="1:3" s="81" customFormat="1" ht="13.5" thickBot="1">
      <c r="A52" s="133">
        <v>45</v>
      </c>
      <c r="B52" s="134" t="s">
        <v>204</v>
      </c>
      <c r="C52" s="135">
        <f>C43-C47</f>
        <v>40019240.399999999</v>
      </c>
    </row>
    <row r="55" spans="1:3">
      <c r="B55" s="4" t="s">
        <v>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I11" sqref="I11"/>
    </sheetView>
  </sheetViews>
  <sheetFormatPr defaultColWidth="9.140625" defaultRowHeight="12.75"/>
  <cols>
    <col min="1" max="1" width="9.42578125" style="307" bestFit="1" customWidth="1"/>
    <col min="2" max="2" width="59" style="307" customWidth="1"/>
    <col min="3" max="3" width="16.7109375" style="307" bestFit="1" customWidth="1"/>
    <col min="4" max="4" width="13.28515625" style="307" bestFit="1" customWidth="1"/>
    <col min="5" max="16384" width="9.140625" style="307"/>
  </cols>
  <sheetData>
    <row r="1" spans="1:4" ht="15">
      <c r="A1" s="381" t="s">
        <v>31</v>
      </c>
      <c r="B1" s="3" t="str">
        <f>'Info '!C2</f>
        <v>JSC " Halyk Bank Georgia"</v>
      </c>
    </row>
    <row r="2" spans="1:4" s="274" customFormat="1" ht="15.75" customHeight="1">
      <c r="A2" s="274" t="s">
        <v>32</v>
      </c>
      <c r="B2" s="481">
        <v>44377</v>
      </c>
    </row>
    <row r="3" spans="1:4" s="274" customFormat="1" ht="15.75" customHeight="1"/>
    <row r="4" spans="1:4" ht="13.5" thickBot="1">
      <c r="A4" s="333" t="s">
        <v>406</v>
      </c>
      <c r="B4" s="389" t="s">
        <v>407</v>
      </c>
    </row>
    <row r="5" spans="1:4" s="390" customFormat="1" ht="12.75" customHeight="1">
      <c r="A5" s="455"/>
      <c r="B5" s="456" t="s">
        <v>410</v>
      </c>
      <c r="C5" s="382" t="s">
        <v>408</v>
      </c>
      <c r="D5" s="383" t="s">
        <v>409</v>
      </c>
    </row>
    <row r="6" spans="1:4" s="391" customFormat="1">
      <c r="A6" s="384">
        <v>1</v>
      </c>
      <c r="B6" s="447" t="s">
        <v>411</v>
      </c>
      <c r="C6" s="447"/>
      <c r="D6" s="385"/>
    </row>
    <row r="7" spans="1:4" s="391" customFormat="1">
      <c r="A7" s="386" t="s">
        <v>397</v>
      </c>
      <c r="B7" s="448" t="s">
        <v>412</v>
      </c>
      <c r="C7" s="439">
        <v>4.4999999999999998E-2</v>
      </c>
      <c r="D7" s="440">
        <f>C7*'5. RWA '!$C$13</f>
        <v>32859695.811563209</v>
      </c>
    </row>
    <row r="8" spans="1:4" s="391" customFormat="1">
      <c r="A8" s="386" t="s">
        <v>398</v>
      </c>
      <c r="B8" s="448" t="s">
        <v>413</v>
      </c>
      <c r="C8" s="441">
        <v>0.06</v>
      </c>
      <c r="D8" s="440">
        <f>C8*'5. RWA '!$C$13</f>
        <v>43812927.748750947</v>
      </c>
    </row>
    <row r="9" spans="1:4" s="391" customFormat="1">
      <c r="A9" s="386" t="s">
        <v>399</v>
      </c>
      <c r="B9" s="448" t="s">
        <v>414</v>
      </c>
      <c r="C9" s="441">
        <v>0.08</v>
      </c>
      <c r="D9" s="440">
        <f>C9*'5. RWA '!$C$13</f>
        <v>58417236.998334602</v>
      </c>
    </row>
    <row r="10" spans="1:4" s="391" customFormat="1">
      <c r="A10" s="384" t="s">
        <v>400</v>
      </c>
      <c r="B10" s="447" t="s">
        <v>415</v>
      </c>
      <c r="C10" s="442"/>
      <c r="D10" s="449"/>
    </row>
    <row r="11" spans="1:4" s="392" customFormat="1">
      <c r="A11" s="387" t="s">
        <v>401</v>
      </c>
      <c r="B11" s="438" t="s">
        <v>481</v>
      </c>
      <c r="C11" s="443">
        <v>0</v>
      </c>
      <c r="D11" s="440">
        <f>C11*'5. RWA '!$C$13</f>
        <v>0</v>
      </c>
    </row>
    <row r="12" spans="1:4" s="392" customFormat="1">
      <c r="A12" s="387" t="s">
        <v>402</v>
      </c>
      <c r="B12" s="438" t="s">
        <v>416</v>
      </c>
      <c r="C12" s="443">
        <v>0</v>
      </c>
      <c r="D12" s="440">
        <f>C12*'5. RWA '!$C$13</f>
        <v>0</v>
      </c>
    </row>
    <row r="13" spans="1:4" s="392" customFormat="1">
      <c r="A13" s="387" t="s">
        <v>403</v>
      </c>
      <c r="B13" s="438" t="s">
        <v>417</v>
      </c>
      <c r="C13" s="443"/>
      <c r="D13" s="440">
        <f>C13*'5. RWA '!$C$13</f>
        <v>0</v>
      </c>
    </row>
    <row r="14" spans="1:4" s="392" customFormat="1">
      <c r="A14" s="384" t="s">
        <v>404</v>
      </c>
      <c r="B14" s="447" t="s">
        <v>478</v>
      </c>
      <c r="C14" s="444"/>
      <c r="D14" s="450"/>
    </row>
    <row r="15" spans="1:4" s="392" customFormat="1">
      <c r="A15" s="387">
        <v>3.1</v>
      </c>
      <c r="B15" s="438" t="s">
        <v>422</v>
      </c>
      <c r="C15" s="443">
        <v>1.6684485530564647E-2</v>
      </c>
      <c r="D15" s="440">
        <f>C15*'5. RWA '!$C$13</f>
        <v>12183269.317928491</v>
      </c>
    </row>
    <row r="16" spans="1:4" s="392" customFormat="1">
      <c r="A16" s="387">
        <v>3.2</v>
      </c>
      <c r="B16" s="438" t="s">
        <v>423</v>
      </c>
      <c r="C16" s="443">
        <v>2.2277706370948263E-2</v>
      </c>
      <c r="D16" s="440">
        <f>C16*'5. RWA '!$C$13</f>
        <v>16267525.660637416</v>
      </c>
    </row>
    <row r="17" spans="1:6" s="391" customFormat="1">
      <c r="A17" s="387">
        <v>3.3</v>
      </c>
      <c r="B17" s="438" t="s">
        <v>424</v>
      </c>
      <c r="C17" s="443">
        <v>4.7366279251077767E-2</v>
      </c>
      <c r="D17" s="440">
        <f>C17*'5. RWA '!$C$13</f>
        <v>34587589.509243853</v>
      </c>
    </row>
    <row r="18" spans="1:6" s="390" customFormat="1" ht="12.75" customHeight="1">
      <c r="A18" s="453"/>
      <c r="B18" s="454" t="s">
        <v>477</v>
      </c>
      <c r="C18" s="445" t="s">
        <v>408</v>
      </c>
      <c r="D18" s="451" t="s">
        <v>409</v>
      </c>
    </row>
    <row r="19" spans="1:6" s="391" customFormat="1">
      <c r="A19" s="388">
        <v>4</v>
      </c>
      <c r="B19" s="438" t="s">
        <v>418</v>
      </c>
      <c r="C19" s="443">
        <f>C7+C11+C12+C13+C15</f>
        <v>6.1684485530564645E-2</v>
      </c>
      <c r="D19" s="440">
        <f>C19*'5. RWA '!$C$13</f>
        <v>45042965.129491702</v>
      </c>
    </row>
    <row r="20" spans="1:6" s="391" customFormat="1">
      <c r="A20" s="388">
        <v>5</v>
      </c>
      <c r="B20" s="438" t="s">
        <v>138</v>
      </c>
      <c r="C20" s="443">
        <f>C8+C11+C12+C13+C16</f>
        <v>8.2277706370948264E-2</v>
      </c>
      <c r="D20" s="440">
        <f>C20*'5. RWA '!$C$13</f>
        <v>60080453.409388363</v>
      </c>
    </row>
    <row r="21" spans="1:6" s="391" customFormat="1" ht="13.5" thickBot="1">
      <c r="A21" s="393" t="s">
        <v>405</v>
      </c>
      <c r="B21" s="394" t="s">
        <v>419</v>
      </c>
      <c r="C21" s="446">
        <f>C9+C11+C12+C13+C17</f>
        <v>0.12736627925107777</v>
      </c>
      <c r="D21" s="452">
        <f>C21*'5. RWA '!$C$13</f>
        <v>93004826.507578462</v>
      </c>
    </row>
    <row r="22" spans="1:6">
      <c r="F22" s="333"/>
    </row>
    <row r="23" spans="1:6" ht="51">
      <c r="B23" s="332" t="s">
        <v>480</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pane xSplit="1" ySplit="5" topLeftCell="B18" activePane="bottomRight" state="frozen"/>
      <selection activeCell="B47" sqref="B47"/>
      <selection pane="topRight" activeCell="B47" sqref="B47"/>
      <selection pane="bottomLeft" activeCell="B47" sqref="B47"/>
      <selection pane="bottomRight" activeCell="K32" sqref="K3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 Halyk Bank Georgia"</v>
      </c>
      <c r="E1" s="4"/>
      <c r="F1" s="4"/>
    </row>
    <row r="2" spans="1:6" s="95" customFormat="1" ht="15.75" customHeight="1">
      <c r="A2" s="2" t="s">
        <v>32</v>
      </c>
      <c r="B2" s="481">
        <v>44377</v>
      </c>
    </row>
    <row r="3" spans="1:6" s="95" customFormat="1" ht="15.75" customHeight="1">
      <c r="A3" s="136"/>
    </row>
    <row r="4" spans="1:6" s="95" customFormat="1" ht="15.75" customHeight="1" thickBot="1">
      <c r="A4" s="95" t="s">
        <v>87</v>
      </c>
      <c r="B4" s="265" t="s">
        <v>287</v>
      </c>
      <c r="D4" s="56" t="s">
        <v>74</v>
      </c>
    </row>
    <row r="5" spans="1:6" ht="25.5">
      <c r="A5" s="137" t="s">
        <v>7</v>
      </c>
      <c r="B5" s="296" t="s">
        <v>341</v>
      </c>
      <c r="C5" s="138" t="s">
        <v>94</v>
      </c>
      <c r="D5" s="139" t="s">
        <v>95</v>
      </c>
    </row>
    <row r="6" spans="1:6">
      <c r="A6" s="101">
        <v>1</v>
      </c>
      <c r="B6" s="140" t="s">
        <v>36</v>
      </c>
      <c r="C6" s="141">
        <v>11933945</v>
      </c>
      <c r="D6" s="142"/>
      <c r="E6" s="143"/>
    </row>
    <row r="7" spans="1:6">
      <c r="A7" s="101">
        <v>2</v>
      </c>
      <c r="B7" s="144" t="s">
        <v>37</v>
      </c>
      <c r="C7" s="145">
        <v>98232439</v>
      </c>
      <c r="D7" s="146"/>
      <c r="E7" s="143"/>
    </row>
    <row r="8" spans="1:6">
      <c r="A8" s="101">
        <v>3</v>
      </c>
      <c r="B8" s="144" t="s">
        <v>38</v>
      </c>
      <c r="C8" s="145">
        <v>44878925</v>
      </c>
      <c r="D8" s="146"/>
      <c r="E8" s="143"/>
    </row>
    <row r="9" spans="1:6">
      <c r="A9" s="101">
        <v>4</v>
      </c>
      <c r="B9" s="144" t="s">
        <v>39</v>
      </c>
      <c r="C9" s="145"/>
      <c r="D9" s="146"/>
      <c r="E9" s="143"/>
    </row>
    <row r="10" spans="1:6">
      <c r="A10" s="101">
        <v>5</v>
      </c>
      <c r="B10" s="144" t="s">
        <v>40</v>
      </c>
      <c r="C10" s="145">
        <v>16593783</v>
      </c>
      <c r="D10" s="146"/>
      <c r="E10" s="143"/>
    </row>
    <row r="11" spans="1:6">
      <c r="A11" s="101">
        <v>6.1</v>
      </c>
      <c r="B11" s="266" t="s">
        <v>41</v>
      </c>
      <c r="C11" s="147">
        <v>565717670</v>
      </c>
      <c r="D11" s="148"/>
      <c r="E11" s="149"/>
    </row>
    <row r="12" spans="1:6">
      <c r="A12" s="101">
        <v>6.2</v>
      </c>
      <c r="B12" s="267" t="s">
        <v>42</v>
      </c>
      <c r="C12" s="147">
        <v>-45065048</v>
      </c>
      <c r="D12" s="148"/>
      <c r="E12" s="149"/>
    </row>
    <row r="13" spans="1:6">
      <c r="A13" s="101" t="s">
        <v>735</v>
      </c>
      <c r="B13" s="267" t="s">
        <v>736</v>
      </c>
      <c r="C13" s="147">
        <v>8278356.96</v>
      </c>
      <c r="D13" s="148"/>
      <c r="E13" s="149"/>
    </row>
    <row r="14" spans="1:6">
      <c r="A14" s="101" t="s">
        <v>737</v>
      </c>
      <c r="B14" s="267" t="s">
        <v>738</v>
      </c>
      <c r="C14" s="147">
        <v>8419264.3200000003</v>
      </c>
      <c r="D14" s="148"/>
      <c r="E14" s="149"/>
    </row>
    <row r="15" spans="1:6">
      <c r="A15" s="101">
        <v>6</v>
      </c>
      <c r="B15" s="144" t="s">
        <v>43</v>
      </c>
      <c r="C15" s="150">
        <f>C11+C12</f>
        <v>520652622</v>
      </c>
      <c r="D15" s="148"/>
      <c r="E15" s="143"/>
    </row>
    <row r="16" spans="1:6">
      <c r="A16" s="101">
        <v>7</v>
      </c>
      <c r="B16" s="144" t="s">
        <v>44</v>
      </c>
      <c r="C16" s="145">
        <v>7342242</v>
      </c>
      <c r="D16" s="146"/>
      <c r="E16" s="143"/>
    </row>
    <row r="17" spans="1:5">
      <c r="A17" s="101">
        <v>8</v>
      </c>
      <c r="B17" s="294" t="s">
        <v>200</v>
      </c>
      <c r="C17" s="145">
        <v>10567632.439999999</v>
      </c>
      <c r="D17" s="146"/>
      <c r="E17" s="143"/>
    </row>
    <row r="18" spans="1:5">
      <c r="A18" s="101">
        <v>9</v>
      </c>
      <c r="B18" s="144" t="s">
        <v>45</v>
      </c>
      <c r="C18" s="145">
        <v>54000</v>
      </c>
      <c r="D18" s="146"/>
      <c r="E18" s="143"/>
    </row>
    <row r="19" spans="1:5">
      <c r="A19" s="101">
        <v>9.1</v>
      </c>
      <c r="B19" s="151" t="s">
        <v>89</v>
      </c>
      <c r="C19" s="147"/>
      <c r="D19" s="146"/>
      <c r="E19" s="143"/>
    </row>
    <row r="20" spans="1:5">
      <c r="A20" s="101">
        <v>9.1999999999999993</v>
      </c>
      <c r="B20" s="151" t="s">
        <v>90</v>
      </c>
      <c r="C20" s="147"/>
      <c r="D20" s="146"/>
      <c r="E20" s="143"/>
    </row>
    <row r="21" spans="1:5">
      <c r="A21" s="101">
        <v>9.3000000000000007</v>
      </c>
      <c r="B21" s="268" t="s">
        <v>269</v>
      </c>
      <c r="C21" s="147"/>
      <c r="D21" s="146"/>
      <c r="E21" s="143"/>
    </row>
    <row r="22" spans="1:5">
      <c r="A22" s="101">
        <v>10</v>
      </c>
      <c r="B22" s="144" t="s">
        <v>46</v>
      </c>
      <c r="C22" s="145">
        <v>20570741</v>
      </c>
      <c r="D22" s="146"/>
      <c r="E22" s="143"/>
    </row>
    <row r="23" spans="1:5">
      <c r="A23" s="101">
        <v>10.1</v>
      </c>
      <c r="B23" s="151" t="s">
        <v>91</v>
      </c>
      <c r="C23" s="145">
        <v>4660006</v>
      </c>
      <c r="D23" s="152" t="s">
        <v>93</v>
      </c>
      <c r="E23" s="143"/>
    </row>
    <row r="24" spans="1:5">
      <c r="A24" s="101">
        <v>11</v>
      </c>
      <c r="B24" s="153" t="s">
        <v>47</v>
      </c>
      <c r="C24" s="154">
        <v>5699275.7699999809</v>
      </c>
      <c r="D24" s="155"/>
      <c r="E24" s="143"/>
    </row>
    <row r="25" spans="1:5" ht="15">
      <c r="A25" s="101">
        <v>12</v>
      </c>
      <c r="B25" s="156" t="s">
        <v>48</v>
      </c>
      <c r="C25" s="157">
        <f>SUM(C6:C10,C15:C18,C22,C24)</f>
        <v>736525605.21000004</v>
      </c>
      <c r="D25" s="158"/>
      <c r="E25" s="159"/>
    </row>
    <row r="26" spans="1:5">
      <c r="A26" s="101">
        <v>13</v>
      </c>
      <c r="B26" s="144" t="s">
        <v>50</v>
      </c>
      <c r="C26" s="160">
        <v>104766842</v>
      </c>
      <c r="D26" s="161"/>
      <c r="E26" s="143"/>
    </row>
    <row r="27" spans="1:5">
      <c r="A27" s="101">
        <v>14</v>
      </c>
      <c r="B27" s="144" t="s">
        <v>51</v>
      </c>
      <c r="C27" s="145">
        <v>132630882.78999998</v>
      </c>
      <c r="D27" s="146"/>
      <c r="E27" s="143"/>
    </row>
    <row r="28" spans="1:5">
      <c r="A28" s="101">
        <v>15</v>
      </c>
      <c r="B28" s="144" t="s">
        <v>52</v>
      </c>
      <c r="C28" s="145">
        <v>21175873.640000004</v>
      </c>
      <c r="D28" s="146"/>
      <c r="E28" s="143"/>
    </row>
    <row r="29" spans="1:5">
      <c r="A29" s="101">
        <v>16</v>
      </c>
      <c r="B29" s="144" t="s">
        <v>53</v>
      </c>
      <c r="C29" s="145">
        <v>82664527.340000004</v>
      </c>
      <c r="D29" s="146"/>
      <c r="E29" s="143"/>
    </row>
    <row r="30" spans="1:5">
      <c r="A30" s="101">
        <v>17</v>
      </c>
      <c r="B30" s="144" t="s">
        <v>54</v>
      </c>
      <c r="C30" s="145">
        <v>0</v>
      </c>
      <c r="D30" s="146"/>
      <c r="E30" s="143"/>
    </row>
    <row r="31" spans="1:5">
      <c r="A31" s="101">
        <v>18</v>
      </c>
      <c r="B31" s="144" t="s">
        <v>55</v>
      </c>
      <c r="C31" s="145">
        <v>240980090</v>
      </c>
      <c r="D31" s="146"/>
      <c r="E31" s="143"/>
    </row>
    <row r="32" spans="1:5">
      <c r="A32" s="101">
        <v>19</v>
      </c>
      <c r="B32" s="144" t="s">
        <v>56</v>
      </c>
      <c r="C32" s="145">
        <v>9840850</v>
      </c>
      <c r="D32" s="146"/>
      <c r="E32" s="143"/>
    </row>
    <row r="33" spans="1:5">
      <c r="A33" s="101">
        <v>20</v>
      </c>
      <c r="B33" s="144" t="s">
        <v>57</v>
      </c>
      <c r="C33" s="145">
        <v>9001154.4400000013</v>
      </c>
      <c r="D33" s="146"/>
      <c r="E33" s="143"/>
    </row>
    <row r="34" spans="1:5">
      <c r="A34" s="101">
        <v>21</v>
      </c>
      <c r="B34" s="153" t="s">
        <v>58</v>
      </c>
      <c r="C34" s="154">
        <v>31603000</v>
      </c>
      <c r="D34" s="155"/>
      <c r="E34" s="143"/>
    </row>
    <row r="35" spans="1:5">
      <c r="A35" s="101">
        <v>21.1</v>
      </c>
      <c r="B35" s="162" t="s">
        <v>92</v>
      </c>
      <c r="C35" s="163">
        <v>31603000</v>
      </c>
      <c r="D35" s="164"/>
      <c r="E35" s="143"/>
    </row>
    <row r="36" spans="1:5" ht="15">
      <c r="A36" s="101">
        <v>22</v>
      </c>
      <c r="B36" s="156" t="s">
        <v>59</v>
      </c>
      <c r="C36" s="157">
        <f>SUM(C26:C34)</f>
        <v>632663220.21000004</v>
      </c>
      <c r="D36" s="158"/>
      <c r="E36" s="159"/>
    </row>
    <row r="37" spans="1:5">
      <c r="A37" s="101">
        <v>23</v>
      </c>
      <c r="B37" s="153" t="s">
        <v>61</v>
      </c>
      <c r="C37" s="145">
        <v>76000000</v>
      </c>
      <c r="D37" s="146"/>
      <c r="E37" s="143"/>
    </row>
    <row r="38" spans="1:5">
      <c r="A38" s="101">
        <v>24</v>
      </c>
      <c r="B38" s="153" t="s">
        <v>62</v>
      </c>
      <c r="C38" s="145"/>
      <c r="D38" s="146"/>
      <c r="E38" s="143"/>
    </row>
    <row r="39" spans="1:5">
      <c r="A39" s="101">
        <v>25</v>
      </c>
      <c r="B39" s="153" t="s">
        <v>63</v>
      </c>
      <c r="C39" s="145"/>
      <c r="D39" s="146"/>
      <c r="E39" s="143"/>
    </row>
    <row r="40" spans="1:5">
      <c r="A40" s="101">
        <v>26</v>
      </c>
      <c r="B40" s="153" t="s">
        <v>64</v>
      </c>
      <c r="C40" s="145"/>
      <c r="D40" s="146"/>
      <c r="E40" s="143"/>
    </row>
    <row r="41" spans="1:5">
      <c r="A41" s="101">
        <v>27</v>
      </c>
      <c r="B41" s="153" t="s">
        <v>65</v>
      </c>
      <c r="C41" s="145"/>
      <c r="D41" s="146"/>
      <c r="E41" s="143"/>
    </row>
    <row r="42" spans="1:5">
      <c r="A42" s="101">
        <v>28</v>
      </c>
      <c r="B42" s="153" t="s">
        <v>66</v>
      </c>
      <c r="C42" s="145">
        <v>25892130.999999996</v>
      </c>
      <c r="D42" s="146"/>
      <c r="E42" s="143"/>
    </row>
    <row r="43" spans="1:5">
      <c r="A43" s="101">
        <v>29</v>
      </c>
      <c r="B43" s="153" t="s">
        <v>67</v>
      </c>
      <c r="C43" s="145">
        <v>1970254</v>
      </c>
      <c r="D43" s="146"/>
      <c r="E43" s="143"/>
    </row>
    <row r="44" spans="1:5" ht="15.75" thickBot="1">
      <c r="A44" s="165">
        <v>30</v>
      </c>
      <c r="B44" s="166" t="s">
        <v>267</v>
      </c>
      <c r="C44" s="167">
        <f>SUM(C37:C43)</f>
        <v>103862385</v>
      </c>
      <c r="D44" s="168"/>
      <c r="E44" s="15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8" sqref="C8:R21"/>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4" bestFit="1" customWidth="1"/>
    <col min="17" max="17" width="14.7109375" style="54" customWidth="1"/>
    <col min="18" max="18" width="13" style="54" bestFit="1" customWidth="1"/>
    <col min="19" max="19" width="34.85546875" style="54" customWidth="1"/>
    <col min="20" max="16384" width="9.140625" style="54"/>
  </cols>
  <sheetData>
    <row r="1" spans="1:19">
      <c r="A1" s="2" t="s">
        <v>31</v>
      </c>
      <c r="B1" s="3" t="str">
        <f>'Info '!C2</f>
        <v>JSC " Halyk Bank Georgia"</v>
      </c>
    </row>
    <row r="2" spans="1:19">
      <c r="A2" s="2" t="s">
        <v>32</v>
      </c>
      <c r="B2" s="481">
        <v>44377</v>
      </c>
    </row>
    <row r="4" spans="1:19" ht="26.25" thickBot="1">
      <c r="A4" s="4" t="s">
        <v>250</v>
      </c>
      <c r="B4" s="318" t="s">
        <v>376</v>
      </c>
    </row>
    <row r="5" spans="1:19" s="304" customFormat="1">
      <c r="A5" s="299"/>
      <c r="B5" s="300"/>
      <c r="C5" s="301" t="s">
        <v>0</v>
      </c>
      <c r="D5" s="301" t="s">
        <v>1</v>
      </c>
      <c r="E5" s="301" t="s">
        <v>2</v>
      </c>
      <c r="F5" s="301" t="s">
        <v>3</v>
      </c>
      <c r="G5" s="301" t="s">
        <v>4</v>
      </c>
      <c r="H5" s="301" t="s">
        <v>6</v>
      </c>
      <c r="I5" s="301" t="s">
        <v>9</v>
      </c>
      <c r="J5" s="301" t="s">
        <v>10</v>
      </c>
      <c r="K5" s="301" t="s">
        <v>11</v>
      </c>
      <c r="L5" s="301" t="s">
        <v>12</v>
      </c>
      <c r="M5" s="301" t="s">
        <v>13</v>
      </c>
      <c r="N5" s="301" t="s">
        <v>14</v>
      </c>
      <c r="O5" s="301" t="s">
        <v>359</v>
      </c>
      <c r="P5" s="301" t="s">
        <v>360</v>
      </c>
      <c r="Q5" s="301" t="s">
        <v>361</v>
      </c>
      <c r="R5" s="302" t="s">
        <v>362</v>
      </c>
      <c r="S5" s="303" t="s">
        <v>363</v>
      </c>
    </row>
    <row r="6" spans="1:19" s="304" customFormat="1" ht="99" customHeight="1">
      <c r="A6" s="305"/>
      <c r="B6" s="688" t="s">
        <v>364</v>
      </c>
      <c r="C6" s="684">
        <v>0</v>
      </c>
      <c r="D6" s="685"/>
      <c r="E6" s="684">
        <v>0.2</v>
      </c>
      <c r="F6" s="685"/>
      <c r="G6" s="684">
        <v>0.35</v>
      </c>
      <c r="H6" s="685"/>
      <c r="I6" s="684">
        <v>0.5</v>
      </c>
      <c r="J6" s="685"/>
      <c r="K6" s="684">
        <v>0.75</v>
      </c>
      <c r="L6" s="685"/>
      <c r="M6" s="684">
        <v>1</v>
      </c>
      <c r="N6" s="685"/>
      <c r="O6" s="684">
        <v>1.5</v>
      </c>
      <c r="P6" s="685"/>
      <c r="Q6" s="684">
        <v>2.5</v>
      </c>
      <c r="R6" s="685"/>
      <c r="S6" s="686" t="s">
        <v>249</v>
      </c>
    </row>
    <row r="7" spans="1:19" s="304" customFormat="1" ht="30.75" customHeight="1">
      <c r="A7" s="305"/>
      <c r="B7" s="689"/>
      <c r="C7" s="295" t="s">
        <v>252</v>
      </c>
      <c r="D7" s="295" t="s">
        <v>251</v>
      </c>
      <c r="E7" s="295" t="s">
        <v>252</v>
      </c>
      <c r="F7" s="295" t="s">
        <v>251</v>
      </c>
      <c r="G7" s="295" t="s">
        <v>252</v>
      </c>
      <c r="H7" s="295" t="s">
        <v>251</v>
      </c>
      <c r="I7" s="295" t="s">
        <v>252</v>
      </c>
      <c r="J7" s="295" t="s">
        <v>251</v>
      </c>
      <c r="K7" s="295" t="s">
        <v>252</v>
      </c>
      <c r="L7" s="295" t="s">
        <v>251</v>
      </c>
      <c r="M7" s="295" t="s">
        <v>252</v>
      </c>
      <c r="N7" s="295" t="s">
        <v>251</v>
      </c>
      <c r="O7" s="295" t="s">
        <v>252</v>
      </c>
      <c r="P7" s="295" t="s">
        <v>251</v>
      </c>
      <c r="Q7" s="295" t="s">
        <v>252</v>
      </c>
      <c r="R7" s="295" t="s">
        <v>251</v>
      </c>
      <c r="S7" s="687"/>
    </row>
    <row r="8" spans="1:19" s="171" customFormat="1">
      <c r="A8" s="169">
        <v>1</v>
      </c>
      <c r="B8" s="1" t="s">
        <v>97</v>
      </c>
      <c r="C8" s="170">
        <v>25697758</v>
      </c>
      <c r="D8" s="170"/>
      <c r="E8" s="170"/>
      <c r="F8" s="170"/>
      <c r="G8" s="170"/>
      <c r="H8" s="170"/>
      <c r="I8" s="170"/>
      <c r="J8" s="170"/>
      <c r="K8" s="170"/>
      <c r="L8" s="170"/>
      <c r="M8" s="170">
        <v>89128464</v>
      </c>
      <c r="N8" s="170"/>
      <c r="O8" s="170"/>
      <c r="P8" s="170"/>
      <c r="Q8" s="170"/>
      <c r="R8" s="170"/>
      <c r="S8" s="319">
        <f>$C$6*SUM(C8:D8)+$E$6*SUM(E8:F8)+$G$6*SUM(G8:H8)+$I$6*SUM(I8:J8)+$K$6*SUM(K8:L8)+$M$6*SUM(M8:N8)+$O$6*SUM(O8:P8)+$Q$6*SUM(Q8:R8)</f>
        <v>89128464</v>
      </c>
    </row>
    <row r="9" spans="1:19" s="171" customFormat="1">
      <c r="A9" s="169">
        <v>2</v>
      </c>
      <c r="B9" s="1" t="s">
        <v>98</v>
      </c>
      <c r="C9" s="170"/>
      <c r="D9" s="170"/>
      <c r="E9" s="170"/>
      <c r="F9" s="170"/>
      <c r="G9" s="170"/>
      <c r="H9" s="170"/>
      <c r="I9" s="170"/>
      <c r="J9" s="170"/>
      <c r="K9" s="170"/>
      <c r="L9" s="170"/>
      <c r="M9" s="170"/>
      <c r="N9" s="170"/>
      <c r="O9" s="170"/>
      <c r="P9" s="170"/>
      <c r="Q9" s="170"/>
      <c r="R9" s="170"/>
      <c r="S9" s="319">
        <f t="shared" ref="S9:S21" si="0">$C$6*SUM(C9:D9)+$E$6*SUM(E9:F9)+$G$6*SUM(G9:H9)+$I$6*SUM(I9:J9)+$K$6*SUM(K9:L9)+$M$6*SUM(M9:N9)+$O$6*SUM(O9:P9)+$Q$6*SUM(Q9:R9)</f>
        <v>0</v>
      </c>
    </row>
    <row r="10" spans="1:19" s="171" customFormat="1">
      <c r="A10" s="169">
        <v>3</v>
      </c>
      <c r="B10" s="1" t="s">
        <v>270</v>
      </c>
      <c r="C10" s="170"/>
      <c r="D10" s="170"/>
      <c r="E10" s="170"/>
      <c r="F10" s="170"/>
      <c r="G10" s="170"/>
      <c r="H10" s="170"/>
      <c r="I10" s="170"/>
      <c r="J10" s="170"/>
      <c r="K10" s="170"/>
      <c r="L10" s="170"/>
      <c r="M10" s="170"/>
      <c r="N10" s="170"/>
      <c r="O10" s="170"/>
      <c r="P10" s="170"/>
      <c r="Q10" s="170"/>
      <c r="R10" s="170"/>
      <c r="S10" s="319">
        <f t="shared" si="0"/>
        <v>0</v>
      </c>
    </row>
    <row r="11" spans="1:19" s="171" customFormat="1">
      <c r="A11" s="169">
        <v>4</v>
      </c>
      <c r="B11" s="1" t="s">
        <v>99</v>
      </c>
      <c r="C11" s="170"/>
      <c r="D11" s="170"/>
      <c r="E11" s="170"/>
      <c r="F11" s="170"/>
      <c r="G11" s="170"/>
      <c r="H11" s="170"/>
      <c r="I11" s="170"/>
      <c r="J11" s="170"/>
      <c r="K11" s="170"/>
      <c r="L11" s="170"/>
      <c r="M11" s="170"/>
      <c r="N11" s="170"/>
      <c r="O11" s="170"/>
      <c r="P11" s="170"/>
      <c r="Q11" s="170"/>
      <c r="R11" s="170"/>
      <c r="S11" s="319">
        <f t="shared" si="0"/>
        <v>0</v>
      </c>
    </row>
    <row r="12" spans="1:19" s="171" customFormat="1">
      <c r="A12" s="169">
        <v>5</v>
      </c>
      <c r="B12" s="1" t="s">
        <v>100</v>
      </c>
      <c r="C12" s="170"/>
      <c r="D12" s="170"/>
      <c r="E12" s="170"/>
      <c r="F12" s="170"/>
      <c r="G12" s="170"/>
      <c r="H12" s="170"/>
      <c r="I12" s="170"/>
      <c r="J12" s="170"/>
      <c r="K12" s="170"/>
      <c r="L12" s="170"/>
      <c r="M12" s="170"/>
      <c r="N12" s="170"/>
      <c r="O12" s="170"/>
      <c r="P12" s="170"/>
      <c r="Q12" s="170"/>
      <c r="R12" s="170"/>
      <c r="S12" s="319">
        <f t="shared" si="0"/>
        <v>0</v>
      </c>
    </row>
    <row r="13" spans="1:19" s="171" customFormat="1">
      <c r="A13" s="169">
        <v>6</v>
      </c>
      <c r="B13" s="1" t="s">
        <v>101</v>
      </c>
      <c r="C13" s="170"/>
      <c r="D13" s="170"/>
      <c r="E13" s="170">
        <v>25200103.000000004</v>
      </c>
      <c r="F13" s="170"/>
      <c r="G13" s="170"/>
      <c r="H13" s="170"/>
      <c r="I13" s="170">
        <v>19644212.759999998</v>
      </c>
      <c r="J13" s="170"/>
      <c r="K13" s="170"/>
      <c r="L13" s="170"/>
      <c r="M13" s="170" vm="14">
        <v>34609.24</v>
      </c>
      <c r="N13" s="170"/>
      <c r="O13" s="170"/>
      <c r="P13" s="170"/>
      <c r="Q13" s="170"/>
      <c r="R13" s="170"/>
      <c r="S13" s="319">
        <f t="shared" si="0"/>
        <v>14896736.220000001</v>
      </c>
    </row>
    <row r="14" spans="1:19" s="171" customFormat="1">
      <c r="A14" s="169">
        <v>7</v>
      </c>
      <c r="B14" s="1" t="s">
        <v>102</v>
      </c>
      <c r="C14" s="170"/>
      <c r="D14" s="170"/>
      <c r="E14" s="170"/>
      <c r="F14" s="170"/>
      <c r="G14" s="170"/>
      <c r="H14" s="170"/>
      <c r="I14" s="170"/>
      <c r="J14" s="170"/>
      <c r="K14" s="170"/>
      <c r="L14" s="170"/>
      <c r="M14" s="170">
        <v>390543979.71999973</v>
      </c>
      <c r="N14" s="170">
        <v>10239351.299000001</v>
      </c>
      <c r="O14" s="170"/>
      <c r="P14" s="170"/>
      <c r="Q14" s="170"/>
      <c r="R14" s="170"/>
      <c r="S14" s="319">
        <f t="shared" si="0"/>
        <v>400783331.01899976</v>
      </c>
    </row>
    <row r="15" spans="1:19" s="171" customFormat="1">
      <c r="A15" s="169">
        <v>8</v>
      </c>
      <c r="B15" s="1" t="s">
        <v>103</v>
      </c>
      <c r="C15" s="170"/>
      <c r="D15" s="170"/>
      <c r="E15" s="170"/>
      <c r="F15" s="170"/>
      <c r="G15" s="170"/>
      <c r="H15" s="170"/>
      <c r="I15" s="170" t="s">
        <v>5</v>
      </c>
      <c r="J15" s="170"/>
      <c r="K15" s="170"/>
      <c r="L15" s="170"/>
      <c r="M15" s="170"/>
      <c r="N15" s="170"/>
      <c r="O15" s="170"/>
      <c r="P15" s="170"/>
      <c r="Q15" s="170"/>
      <c r="R15" s="170"/>
      <c r="S15" s="319">
        <f t="shared" si="0"/>
        <v>0</v>
      </c>
    </row>
    <row r="16" spans="1:19" s="171" customFormat="1">
      <c r="A16" s="169">
        <v>9</v>
      </c>
      <c r="B16" s="1" t="s">
        <v>104</v>
      </c>
      <c r="C16" s="170"/>
      <c r="D16" s="170"/>
      <c r="E16" s="170"/>
      <c r="F16" s="170"/>
      <c r="G16" s="170"/>
      <c r="H16" s="170"/>
      <c r="I16" s="170"/>
      <c r="J16" s="170"/>
      <c r="K16" s="170"/>
      <c r="L16" s="170"/>
      <c r="M16" s="170"/>
      <c r="N16" s="170"/>
      <c r="O16" s="170"/>
      <c r="P16" s="170"/>
      <c r="Q16" s="170"/>
      <c r="R16" s="170"/>
      <c r="S16" s="319">
        <f t="shared" si="0"/>
        <v>0</v>
      </c>
    </row>
    <row r="17" spans="1:19" s="171" customFormat="1">
      <c r="A17" s="169">
        <v>10</v>
      </c>
      <c r="B17" s="1" t="s">
        <v>105</v>
      </c>
      <c r="C17" s="170"/>
      <c r="D17" s="170"/>
      <c r="E17" s="170"/>
      <c r="F17" s="170"/>
      <c r="G17" s="170"/>
      <c r="H17" s="170"/>
      <c r="I17" s="170"/>
      <c r="J17" s="170"/>
      <c r="K17" s="170"/>
      <c r="L17" s="170"/>
      <c r="M17" s="170">
        <v>13328853.300000001</v>
      </c>
      <c r="N17" s="170">
        <v>3751.25</v>
      </c>
      <c r="O17" s="170"/>
      <c r="P17" s="170"/>
      <c r="Q17" s="170"/>
      <c r="R17" s="170"/>
      <c r="S17" s="319">
        <f t="shared" si="0"/>
        <v>13332604.550000001</v>
      </c>
    </row>
    <row r="18" spans="1:19" s="171" customFormat="1">
      <c r="A18" s="169">
        <v>11</v>
      </c>
      <c r="B18" s="1" t="s">
        <v>106</v>
      </c>
      <c r="C18" s="170"/>
      <c r="D18" s="170"/>
      <c r="E18" s="170"/>
      <c r="F18" s="170"/>
      <c r="G18" s="170"/>
      <c r="H18" s="170"/>
      <c r="I18" s="170"/>
      <c r="J18" s="170"/>
      <c r="K18" s="170"/>
      <c r="L18" s="170"/>
      <c r="M18" s="170" vm="15">
        <v>30278662.070000019</v>
      </c>
      <c r="N18" s="170">
        <v>31724.994999999995</v>
      </c>
      <c r="O18" s="170" vm="16">
        <v>1062987.58</v>
      </c>
      <c r="P18" s="170"/>
      <c r="Q18" s="170"/>
      <c r="R18" s="170"/>
      <c r="S18" s="319">
        <f t="shared" si="0"/>
        <v>31904868.435000021</v>
      </c>
    </row>
    <row r="19" spans="1:19" s="171" customFormat="1">
      <c r="A19" s="169">
        <v>12</v>
      </c>
      <c r="B19" s="1" t="s">
        <v>107</v>
      </c>
      <c r="C19" s="170"/>
      <c r="D19" s="170"/>
      <c r="E19" s="170"/>
      <c r="F19" s="170"/>
      <c r="G19" s="170"/>
      <c r="H19" s="170"/>
      <c r="I19" s="170"/>
      <c r="J19" s="170"/>
      <c r="K19" s="170"/>
      <c r="L19" s="170"/>
      <c r="M19" s="170"/>
      <c r="N19" s="170"/>
      <c r="O19" s="170"/>
      <c r="P19" s="170"/>
      <c r="Q19" s="170"/>
      <c r="R19" s="170"/>
      <c r="S19" s="319">
        <f t="shared" si="0"/>
        <v>0</v>
      </c>
    </row>
    <row r="20" spans="1:19" s="171" customFormat="1">
      <c r="A20" s="169">
        <v>13</v>
      </c>
      <c r="B20" s="1" t="s">
        <v>248</v>
      </c>
      <c r="C20" s="170"/>
      <c r="D20" s="170"/>
      <c r="E20" s="170"/>
      <c r="F20" s="170"/>
      <c r="G20" s="170"/>
      <c r="H20" s="170"/>
      <c r="I20" s="170"/>
      <c r="J20" s="170"/>
      <c r="K20" s="170"/>
      <c r="L20" s="170"/>
      <c r="M20" s="170"/>
      <c r="N20" s="170"/>
      <c r="O20" s="170"/>
      <c r="P20" s="170"/>
      <c r="Q20" s="170"/>
      <c r="R20" s="170"/>
      <c r="S20" s="319">
        <f t="shared" si="0"/>
        <v>0</v>
      </c>
    </row>
    <row r="21" spans="1:19" s="171" customFormat="1">
      <c r="A21" s="169">
        <v>14</v>
      </c>
      <c r="B21" s="1" t="s">
        <v>109</v>
      </c>
      <c r="C21" s="170">
        <v>11933945</v>
      </c>
      <c r="D21" s="170"/>
      <c r="E21" s="170"/>
      <c r="F21" s="170"/>
      <c r="G21" s="170"/>
      <c r="H21" s="170"/>
      <c r="I21" s="170"/>
      <c r="J21" s="170"/>
      <c r="K21" s="170"/>
      <c r="L21" s="170"/>
      <c r="M21" s="170">
        <v>141709645.82000035</v>
      </c>
      <c r="N21" s="170">
        <v>390963.26600000012</v>
      </c>
      <c r="O21" s="170"/>
      <c r="P21" s="170"/>
      <c r="Q21" s="170"/>
      <c r="R21" s="170"/>
      <c r="S21" s="319">
        <f t="shared" si="0"/>
        <v>142100609.08600035</v>
      </c>
    </row>
    <row r="22" spans="1:19" ht="13.5" thickBot="1">
      <c r="A22" s="172"/>
      <c r="B22" s="173" t="s">
        <v>110</v>
      </c>
      <c r="C22" s="174">
        <f>SUM(C8:C21)</f>
        <v>37631703</v>
      </c>
      <c r="D22" s="174">
        <f t="shared" ref="D22:J22" si="1">SUM(D8:D21)</f>
        <v>0</v>
      </c>
      <c r="E22" s="174">
        <f t="shared" si="1"/>
        <v>25200103.000000004</v>
      </c>
      <c r="F22" s="174">
        <f t="shared" si="1"/>
        <v>0</v>
      </c>
      <c r="G22" s="174">
        <f t="shared" si="1"/>
        <v>0</v>
      </c>
      <c r="H22" s="174">
        <f t="shared" si="1"/>
        <v>0</v>
      </c>
      <c r="I22" s="174">
        <f t="shared" si="1"/>
        <v>19644212.759999998</v>
      </c>
      <c r="J22" s="174">
        <f t="shared" si="1"/>
        <v>0</v>
      </c>
      <c r="K22" s="174">
        <f t="shared" ref="K22:S22" si="2">SUM(K8:K21)</f>
        <v>0</v>
      </c>
      <c r="L22" s="174">
        <f t="shared" si="2"/>
        <v>0</v>
      </c>
      <c r="M22" s="174">
        <f t="shared" si="2"/>
        <v>665024214.1500001</v>
      </c>
      <c r="N22" s="174">
        <f t="shared" si="2"/>
        <v>10665790.810000001</v>
      </c>
      <c r="O22" s="174">
        <f t="shared" si="2"/>
        <v>1062987.58</v>
      </c>
      <c r="P22" s="174">
        <f t="shared" si="2"/>
        <v>0</v>
      </c>
      <c r="Q22" s="174">
        <f t="shared" si="2"/>
        <v>0</v>
      </c>
      <c r="R22" s="174">
        <f t="shared" si="2"/>
        <v>0</v>
      </c>
      <c r="S22" s="320">
        <f t="shared" si="2"/>
        <v>692146613.31000006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O7" activePane="bottomRight" state="frozen"/>
      <selection activeCell="B9" sqref="B9"/>
      <selection pane="topRight" activeCell="B9" sqref="B9"/>
      <selection pane="bottomLeft" activeCell="B9" sqref="B9"/>
      <selection pane="bottomRight" activeCell="T29" sqref="T29"/>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4"/>
  </cols>
  <sheetData>
    <row r="1" spans="1:22">
      <c r="A1" s="2" t="s">
        <v>31</v>
      </c>
      <c r="B1" s="3" t="str">
        <f>'Info '!C2</f>
        <v>JSC " Halyk Bank Georgia"</v>
      </c>
    </row>
    <row r="2" spans="1:22">
      <c r="A2" s="2" t="s">
        <v>32</v>
      </c>
      <c r="B2" s="481">
        <v>44377</v>
      </c>
    </row>
    <row r="4" spans="1:22" ht="13.5" thickBot="1">
      <c r="A4" s="4" t="s">
        <v>367</v>
      </c>
      <c r="B4" s="175" t="s">
        <v>96</v>
      </c>
      <c r="V4" s="56" t="s">
        <v>74</v>
      </c>
    </row>
    <row r="5" spans="1:22" ht="12.75" customHeight="1">
      <c r="A5" s="176"/>
      <c r="B5" s="177"/>
      <c r="C5" s="690" t="s">
        <v>278</v>
      </c>
      <c r="D5" s="691"/>
      <c r="E5" s="691"/>
      <c r="F5" s="691"/>
      <c r="G5" s="691"/>
      <c r="H5" s="691"/>
      <c r="I5" s="691"/>
      <c r="J5" s="691"/>
      <c r="K5" s="691"/>
      <c r="L5" s="692"/>
      <c r="M5" s="693" t="s">
        <v>279</v>
      </c>
      <c r="N5" s="694"/>
      <c r="O5" s="694"/>
      <c r="P5" s="694"/>
      <c r="Q5" s="694"/>
      <c r="R5" s="694"/>
      <c r="S5" s="695"/>
      <c r="T5" s="698" t="s">
        <v>365</v>
      </c>
      <c r="U5" s="698" t="s">
        <v>366</v>
      </c>
      <c r="V5" s="696" t="s">
        <v>122</v>
      </c>
    </row>
    <row r="6" spans="1:22" s="107" customFormat="1" ht="102">
      <c r="A6" s="104"/>
      <c r="B6" s="178"/>
      <c r="C6" s="179" t="s">
        <v>111</v>
      </c>
      <c r="D6" s="271" t="s">
        <v>112</v>
      </c>
      <c r="E6" s="206" t="s">
        <v>281</v>
      </c>
      <c r="F6" s="206" t="s">
        <v>282</v>
      </c>
      <c r="G6" s="271" t="s">
        <v>285</v>
      </c>
      <c r="H6" s="271" t="s">
        <v>280</v>
      </c>
      <c r="I6" s="271" t="s">
        <v>113</v>
      </c>
      <c r="J6" s="271" t="s">
        <v>114</v>
      </c>
      <c r="K6" s="180" t="s">
        <v>115</v>
      </c>
      <c r="L6" s="181" t="s">
        <v>116</v>
      </c>
      <c r="M6" s="179" t="s">
        <v>283</v>
      </c>
      <c r="N6" s="180" t="s">
        <v>117</v>
      </c>
      <c r="O6" s="180" t="s">
        <v>118</v>
      </c>
      <c r="P6" s="180" t="s">
        <v>119</v>
      </c>
      <c r="Q6" s="180" t="s">
        <v>120</v>
      </c>
      <c r="R6" s="180" t="s">
        <v>121</v>
      </c>
      <c r="S6" s="297" t="s">
        <v>284</v>
      </c>
      <c r="T6" s="699"/>
      <c r="U6" s="699"/>
      <c r="V6" s="697"/>
    </row>
    <row r="7" spans="1:22" s="171" customFormat="1">
      <c r="A7" s="182">
        <v>1</v>
      </c>
      <c r="B7" s="1" t="s">
        <v>97</v>
      </c>
      <c r="C7" s="183"/>
      <c r="D7" s="170"/>
      <c r="E7" s="170"/>
      <c r="F7" s="170"/>
      <c r="G7" s="170"/>
      <c r="H7" s="170"/>
      <c r="I7" s="170"/>
      <c r="J7" s="170"/>
      <c r="K7" s="170"/>
      <c r="L7" s="184"/>
      <c r="M7" s="183"/>
      <c r="N7" s="170"/>
      <c r="O7" s="170"/>
      <c r="P7" s="170"/>
      <c r="Q7" s="170"/>
      <c r="R7" s="170"/>
      <c r="S7" s="184"/>
      <c r="T7" s="306"/>
      <c r="U7" s="306"/>
      <c r="V7" s="185">
        <f>SUM(C7:S7)</f>
        <v>0</v>
      </c>
    </row>
    <row r="8" spans="1:22" s="171" customFormat="1">
      <c r="A8" s="182">
        <v>2</v>
      </c>
      <c r="B8" s="1" t="s">
        <v>98</v>
      </c>
      <c r="C8" s="183"/>
      <c r="D8" s="170"/>
      <c r="E8" s="170"/>
      <c r="F8" s="170"/>
      <c r="G8" s="170"/>
      <c r="H8" s="170"/>
      <c r="I8" s="170"/>
      <c r="J8" s="170"/>
      <c r="K8" s="170"/>
      <c r="L8" s="184"/>
      <c r="M8" s="183"/>
      <c r="N8" s="170"/>
      <c r="O8" s="170"/>
      <c r="P8" s="170"/>
      <c r="Q8" s="170"/>
      <c r="R8" s="170"/>
      <c r="S8" s="184"/>
      <c r="T8" s="306"/>
      <c r="U8" s="306"/>
      <c r="V8" s="185">
        <f t="shared" ref="V8:V20" si="0">SUM(C8:S8)</f>
        <v>0</v>
      </c>
    </row>
    <row r="9" spans="1:22" s="171" customFormat="1">
      <c r="A9" s="182">
        <v>3</v>
      </c>
      <c r="B9" s="1" t="s">
        <v>271</v>
      </c>
      <c r="C9" s="183"/>
      <c r="D9" s="170"/>
      <c r="E9" s="170"/>
      <c r="F9" s="170"/>
      <c r="G9" s="170"/>
      <c r="H9" s="170"/>
      <c r="I9" s="170"/>
      <c r="J9" s="170"/>
      <c r="K9" s="170"/>
      <c r="L9" s="184"/>
      <c r="M9" s="183"/>
      <c r="N9" s="170"/>
      <c r="O9" s="170"/>
      <c r="P9" s="170"/>
      <c r="Q9" s="170"/>
      <c r="R9" s="170"/>
      <c r="S9" s="184"/>
      <c r="T9" s="306"/>
      <c r="U9" s="306"/>
      <c r="V9" s="185">
        <f t="shared" si="0"/>
        <v>0</v>
      </c>
    </row>
    <row r="10" spans="1:22" s="171" customFormat="1">
      <c r="A10" s="182">
        <v>4</v>
      </c>
      <c r="B10" s="1" t="s">
        <v>99</v>
      </c>
      <c r="C10" s="183"/>
      <c r="D10" s="170"/>
      <c r="E10" s="170"/>
      <c r="F10" s="170"/>
      <c r="G10" s="170"/>
      <c r="H10" s="170"/>
      <c r="I10" s="170"/>
      <c r="J10" s="170"/>
      <c r="K10" s="170"/>
      <c r="L10" s="184"/>
      <c r="M10" s="183"/>
      <c r="N10" s="170"/>
      <c r="O10" s="170"/>
      <c r="P10" s="170"/>
      <c r="Q10" s="170"/>
      <c r="R10" s="170"/>
      <c r="S10" s="184"/>
      <c r="T10" s="306"/>
      <c r="U10" s="306"/>
      <c r="V10" s="185">
        <f t="shared" si="0"/>
        <v>0</v>
      </c>
    </row>
    <row r="11" spans="1:22" s="171" customFormat="1">
      <c r="A11" s="182">
        <v>5</v>
      </c>
      <c r="B11" s="1" t="s">
        <v>100</v>
      </c>
      <c r="C11" s="183"/>
      <c r="D11" s="170"/>
      <c r="E11" s="170"/>
      <c r="F11" s="170"/>
      <c r="G11" s="170"/>
      <c r="H11" s="170"/>
      <c r="I11" s="170"/>
      <c r="J11" s="170"/>
      <c r="K11" s="170"/>
      <c r="L11" s="184"/>
      <c r="M11" s="183"/>
      <c r="N11" s="170"/>
      <c r="O11" s="170"/>
      <c r="P11" s="170"/>
      <c r="Q11" s="170"/>
      <c r="R11" s="170"/>
      <c r="S11" s="184"/>
      <c r="T11" s="306"/>
      <c r="U11" s="306"/>
      <c r="V11" s="185">
        <f t="shared" si="0"/>
        <v>0</v>
      </c>
    </row>
    <row r="12" spans="1:22" s="171" customFormat="1">
      <c r="A12" s="182">
        <v>6</v>
      </c>
      <c r="B12" s="1" t="s">
        <v>101</v>
      </c>
      <c r="C12" s="183"/>
      <c r="D12" s="170"/>
      <c r="E12" s="170"/>
      <c r="F12" s="170"/>
      <c r="G12" s="170"/>
      <c r="H12" s="170"/>
      <c r="I12" s="170"/>
      <c r="J12" s="170"/>
      <c r="K12" s="170"/>
      <c r="L12" s="184"/>
      <c r="M12" s="183"/>
      <c r="N12" s="170"/>
      <c r="O12" s="170"/>
      <c r="P12" s="170"/>
      <c r="Q12" s="170"/>
      <c r="R12" s="170"/>
      <c r="S12" s="184"/>
      <c r="T12" s="306"/>
      <c r="U12" s="306"/>
      <c r="V12" s="185">
        <f t="shared" si="0"/>
        <v>0</v>
      </c>
    </row>
    <row r="13" spans="1:22" s="171" customFormat="1">
      <c r="A13" s="182">
        <v>7</v>
      </c>
      <c r="B13" s="1" t="s">
        <v>102</v>
      </c>
      <c r="C13" s="183"/>
      <c r="D13" s="170">
        <v>4203425.6500000004</v>
      </c>
      <c r="E13" s="170"/>
      <c r="F13" s="170"/>
      <c r="G13" s="170"/>
      <c r="H13" s="170"/>
      <c r="I13" s="170"/>
      <c r="J13" s="170"/>
      <c r="K13" s="170"/>
      <c r="L13" s="184"/>
      <c r="M13" s="183" vm="19">
        <v>290419.49559999997</v>
      </c>
      <c r="N13" s="170"/>
      <c r="O13" s="170"/>
      <c r="P13" s="170"/>
      <c r="Q13" s="170"/>
      <c r="R13" s="170"/>
      <c r="S13" s="184"/>
      <c r="T13" s="306" vm="22">
        <v>4134055</v>
      </c>
      <c r="U13" s="306">
        <v>69370.649999999994</v>
      </c>
      <c r="V13" s="185">
        <f t="shared" si="0"/>
        <v>4493845.1456000004</v>
      </c>
    </row>
    <row r="14" spans="1:22" s="171" customFormat="1">
      <c r="A14" s="182">
        <v>8</v>
      </c>
      <c r="B14" s="1" t="s">
        <v>103</v>
      </c>
      <c r="C14" s="183"/>
      <c r="D14" s="170"/>
      <c r="E14" s="170"/>
      <c r="F14" s="170"/>
      <c r="G14" s="170"/>
      <c r="H14" s="170"/>
      <c r="I14" s="170"/>
      <c r="J14" s="170"/>
      <c r="K14" s="170"/>
      <c r="L14" s="184"/>
      <c r="M14" s="183"/>
      <c r="N14" s="170"/>
      <c r="O14" s="170"/>
      <c r="P14" s="170"/>
      <c r="Q14" s="170"/>
      <c r="R14" s="170"/>
      <c r="S14" s="184"/>
      <c r="T14" s="306">
        <v>0</v>
      </c>
      <c r="U14" s="306"/>
      <c r="V14" s="185">
        <f t="shared" si="0"/>
        <v>0</v>
      </c>
    </row>
    <row r="15" spans="1:22" s="171" customFormat="1">
      <c r="A15" s="182">
        <v>9</v>
      </c>
      <c r="B15" s="1" t="s">
        <v>104</v>
      </c>
      <c r="C15" s="183"/>
      <c r="D15" s="170"/>
      <c r="E15" s="170"/>
      <c r="F15" s="170"/>
      <c r="G15" s="170"/>
      <c r="H15" s="170"/>
      <c r="I15" s="170"/>
      <c r="J15" s="170"/>
      <c r="K15" s="170"/>
      <c r="L15" s="184"/>
      <c r="M15" s="183"/>
      <c r="N15" s="170"/>
      <c r="O15" s="170"/>
      <c r="P15" s="170"/>
      <c r="Q15" s="170"/>
      <c r="R15" s="170"/>
      <c r="S15" s="184"/>
      <c r="T15" s="306">
        <v>0</v>
      </c>
      <c r="U15" s="306"/>
      <c r="V15" s="185">
        <f t="shared" si="0"/>
        <v>0</v>
      </c>
    </row>
    <row r="16" spans="1:22" s="171" customFormat="1">
      <c r="A16" s="182">
        <v>10</v>
      </c>
      <c r="B16" s="1" t="s">
        <v>105</v>
      </c>
      <c r="C16" s="183"/>
      <c r="D16" s="170"/>
      <c r="E16" s="170"/>
      <c r="F16" s="170"/>
      <c r="G16" s="170"/>
      <c r="H16" s="170"/>
      <c r="I16" s="170"/>
      <c r="J16" s="170"/>
      <c r="K16" s="170"/>
      <c r="L16" s="184"/>
      <c r="M16" s="183"/>
      <c r="N16" s="170"/>
      <c r="O16" s="170"/>
      <c r="P16" s="170"/>
      <c r="Q16" s="170"/>
      <c r="R16" s="170"/>
      <c r="S16" s="184"/>
      <c r="T16" s="306">
        <v>0</v>
      </c>
      <c r="U16" s="306"/>
      <c r="V16" s="185">
        <f t="shared" si="0"/>
        <v>0</v>
      </c>
    </row>
    <row r="17" spans="1:22" s="171" customFormat="1">
      <c r="A17" s="182">
        <v>11</v>
      </c>
      <c r="B17" s="1" t="s">
        <v>106</v>
      </c>
      <c r="C17" s="183"/>
      <c r="D17" s="170" vm="17">
        <v>35968</v>
      </c>
      <c r="E17" s="170"/>
      <c r="F17" s="170"/>
      <c r="G17" s="170"/>
      <c r="H17" s="170"/>
      <c r="I17" s="170"/>
      <c r="J17" s="170"/>
      <c r="K17" s="170"/>
      <c r="L17" s="184"/>
      <c r="M17" s="183" vm="20">
        <v>46900.735200000003</v>
      </c>
      <c r="N17" s="170"/>
      <c r="O17" s="170"/>
      <c r="P17" s="170"/>
      <c r="Q17" s="170"/>
      <c r="R17" s="170"/>
      <c r="S17" s="184"/>
      <c r="T17" s="306" vm="17">
        <v>35968</v>
      </c>
      <c r="U17" s="306"/>
      <c r="V17" s="185">
        <f t="shared" si="0"/>
        <v>82868.735199999996</v>
      </c>
    </row>
    <row r="18" spans="1:22" s="171" customFormat="1">
      <c r="A18" s="182">
        <v>12</v>
      </c>
      <c r="B18" s="1" t="s">
        <v>107</v>
      </c>
      <c r="C18" s="183"/>
      <c r="D18" s="170"/>
      <c r="E18" s="170"/>
      <c r="F18" s="170"/>
      <c r="G18" s="170"/>
      <c r="H18" s="170"/>
      <c r="I18" s="170"/>
      <c r="J18" s="170"/>
      <c r="K18" s="170"/>
      <c r="L18" s="184"/>
      <c r="M18" s="183"/>
      <c r="N18" s="170"/>
      <c r="O18" s="170"/>
      <c r="P18" s="170"/>
      <c r="Q18" s="170"/>
      <c r="R18" s="170"/>
      <c r="S18" s="184"/>
      <c r="T18" s="306">
        <v>0</v>
      </c>
      <c r="U18" s="306"/>
      <c r="V18" s="185">
        <f t="shared" si="0"/>
        <v>0</v>
      </c>
    </row>
    <row r="19" spans="1:22" s="171" customFormat="1">
      <c r="A19" s="182">
        <v>13</v>
      </c>
      <c r="B19" s="1" t="s">
        <v>108</v>
      </c>
      <c r="C19" s="183"/>
      <c r="D19" s="170"/>
      <c r="E19" s="170"/>
      <c r="F19" s="170"/>
      <c r="G19" s="170"/>
      <c r="H19" s="170"/>
      <c r="I19" s="170"/>
      <c r="J19" s="170"/>
      <c r="K19" s="170"/>
      <c r="L19" s="184"/>
      <c r="M19" s="183"/>
      <c r="N19" s="170"/>
      <c r="O19" s="170"/>
      <c r="P19" s="170"/>
      <c r="Q19" s="170"/>
      <c r="R19" s="170"/>
      <c r="S19" s="184"/>
      <c r="T19" s="306">
        <v>0</v>
      </c>
      <c r="U19" s="306"/>
      <c r="V19" s="185">
        <f t="shared" si="0"/>
        <v>0</v>
      </c>
    </row>
    <row r="20" spans="1:22" s="171" customFormat="1">
      <c r="A20" s="182">
        <v>14</v>
      </c>
      <c r="B20" s="1" t="s">
        <v>109</v>
      </c>
      <c r="C20" s="183"/>
      <c r="D20" s="170" vm="18">
        <v>3322181</v>
      </c>
      <c r="E20" s="170"/>
      <c r="F20" s="170"/>
      <c r="G20" s="170"/>
      <c r="H20" s="170"/>
      <c r="I20" s="170"/>
      <c r="J20" s="170"/>
      <c r="K20" s="170"/>
      <c r="L20" s="184"/>
      <c r="M20" s="183" vm="21">
        <v>45418.2068</v>
      </c>
      <c r="N20" s="170"/>
      <c r="O20" s="170"/>
      <c r="P20" s="170"/>
      <c r="Q20" s="170"/>
      <c r="R20" s="170"/>
      <c r="S20" s="184"/>
      <c r="T20" s="306" vm="18">
        <v>3322181</v>
      </c>
      <c r="U20" s="306"/>
      <c r="V20" s="185">
        <f t="shared" si="0"/>
        <v>3367599.2067999998</v>
      </c>
    </row>
    <row r="21" spans="1:22" ht="13.5" thickBot="1">
      <c r="A21" s="172"/>
      <c r="B21" s="186" t="s">
        <v>110</v>
      </c>
      <c r="C21" s="187">
        <f>SUM(C7:C20)</f>
        <v>0</v>
      </c>
      <c r="D21" s="174">
        <f t="shared" ref="D21:V21" si="1">SUM(D7:D20)</f>
        <v>7561574.6500000004</v>
      </c>
      <c r="E21" s="174">
        <f t="shared" si="1"/>
        <v>0</v>
      </c>
      <c r="F21" s="174">
        <f t="shared" si="1"/>
        <v>0</v>
      </c>
      <c r="G21" s="174">
        <f t="shared" si="1"/>
        <v>0</v>
      </c>
      <c r="H21" s="174">
        <f t="shared" si="1"/>
        <v>0</v>
      </c>
      <c r="I21" s="174">
        <f t="shared" si="1"/>
        <v>0</v>
      </c>
      <c r="J21" s="174">
        <f t="shared" si="1"/>
        <v>0</v>
      </c>
      <c r="K21" s="174">
        <f t="shared" si="1"/>
        <v>0</v>
      </c>
      <c r="L21" s="188">
        <f t="shared" si="1"/>
        <v>0</v>
      </c>
      <c r="M21" s="187">
        <f t="shared" si="1"/>
        <v>382738.43759999995</v>
      </c>
      <c r="N21" s="174">
        <f t="shared" si="1"/>
        <v>0</v>
      </c>
      <c r="O21" s="174">
        <f t="shared" si="1"/>
        <v>0</v>
      </c>
      <c r="P21" s="174">
        <f t="shared" si="1"/>
        <v>0</v>
      </c>
      <c r="Q21" s="174">
        <f t="shared" si="1"/>
        <v>0</v>
      </c>
      <c r="R21" s="174">
        <f t="shared" si="1"/>
        <v>0</v>
      </c>
      <c r="S21" s="188">
        <f>SUM(S7:S20)</f>
        <v>0</v>
      </c>
      <c r="T21" s="188">
        <f>SUM(T7:T20)</f>
        <v>7492204</v>
      </c>
      <c r="U21" s="188">
        <f t="shared" ref="U21" si="2">SUM(U7:U20)</f>
        <v>69370.649999999994</v>
      </c>
      <c r="V21" s="189">
        <f t="shared" si="1"/>
        <v>7944313.0876000002</v>
      </c>
    </row>
    <row r="24" spans="1:22">
      <c r="A24" s="7"/>
      <c r="B24" s="7"/>
      <c r="C24" s="79"/>
      <c r="D24" s="79"/>
      <c r="E24" s="79"/>
    </row>
    <row r="25" spans="1:22">
      <c r="A25" s="190"/>
      <c r="B25" s="190"/>
      <c r="C25" s="7"/>
      <c r="D25" s="79"/>
      <c r="E25" s="79"/>
    </row>
    <row r="26" spans="1:22">
      <c r="A26" s="190"/>
      <c r="B26" s="80"/>
      <c r="C26" s="7"/>
      <c r="D26" s="79"/>
      <c r="E26" s="79"/>
    </row>
    <row r="27" spans="1:22">
      <c r="A27" s="190"/>
      <c r="B27" s="190"/>
      <c r="C27" s="7"/>
      <c r="D27" s="79"/>
      <c r="E27" s="79"/>
    </row>
    <row r="28" spans="1:22">
      <c r="A28" s="190"/>
      <c r="B28" s="80"/>
      <c r="C28" s="7"/>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J32" sqref="J32"/>
    </sheetView>
  </sheetViews>
  <sheetFormatPr defaultColWidth="9.140625" defaultRowHeight="12.75"/>
  <cols>
    <col min="1" max="1" width="10.5703125" style="4" bestFit="1" customWidth="1"/>
    <col min="2" max="2" width="101.85546875" style="4" customWidth="1"/>
    <col min="3" max="3" width="13.7109375" style="307" customWidth="1"/>
    <col min="4" max="4" width="14.85546875" style="307" bestFit="1" customWidth="1"/>
    <col min="5" max="5" width="17.7109375" style="307" customWidth="1"/>
    <col min="6" max="6" width="15.85546875" style="307" customWidth="1"/>
    <col min="7" max="7" width="17.42578125" style="307" customWidth="1"/>
    <col min="8" max="8" width="15.28515625" style="307" customWidth="1"/>
    <col min="9" max="16384" width="9.140625" style="54"/>
  </cols>
  <sheetData>
    <row r="1" spans="1:9">
      <c r="A1" s="2" t="s">
        <v>31</v>
      </c>
      <c r="B1" s="4" t="str">
        <f>'Info '!C2</f>
        <v>JSC " Halyk Bank Georgia"</v>
      </c>
      <c r="C1" s="3"/>
    </row>
    <row r="2" spans="1:9">
      <c r="A2" s="2" t="s">
        <v>32</v>
      </c>
      <c r="B2" s="482">
        <v>44377</v>
      </c>
      <c r="C2" s="481"/>
    </row>
    <row r="4" spans="1:9" ht="13.5" thickBot="1">
      <c r="A4" s="2" t="s">
        <v>254</v>
      </c>
      <c r="B4" s="175" t="s">
        <v>377</v>
      </c>
    </row>
    <row r="5" spans="1:9">
      <c r="A5" s="176"/>
      <c r="B5" s="191"/>
      <c r="C5" s="308" t="s">
        <v>0</v>
      </c>
      <c r="D5" s="308" t="s">
        <v>1</v>
      </c>
      <c r="E5" s="308" t="s">
        <v>2</v>
      </c>
      <c r="F5" s="308" t="s">
        <v>3</v>
      </c>
      <c r="G5" s="309" t="s">
        <v>4</v>
      </c>
      <c r="H5" s="310" t="s">
        <v>6</v>
      </c>
      <c r="I5" s="192"/>
    </row>
    <row r="6" spans="1:9" s="192" customFormat="1" ht="12.75" customHeight="1">
      <c r="A6" s="193"/>
      <c r="B6" s="702" t="s">
        <v>253</v>
      </c>
      <c r="C6" s="704" t="s">
        <v>369</v>
      </c>
      <c r="D6" s="706" t="s">
        <v>368</v>
      </c>
      <c r="E6" s="707"/>
      <c r="F6" s="704" t="s">
        <v>373</v>
      </c>
      <c r="G6" s="704" t="s">
        <v>374</v>
      </c>
      <c r="H6" s="700" t="s">
        <v>372</v>
      </c>
    </row>
    <row r="7" spans="1:9" ht="38.25">
      <c r="A7" s="195"/>
      <c r="B7" s="703"/>
      <c r="C7" s="705"/>
      <c r="D7" s="311" t="s">
        <v>371</v>
      </c>
      <c r="E7" s="311" t="s">
        <v>370</v>
      </c>
      <c r="F7" s="705"/>
      <c r="G7" s="705"/>
      <c r="H7" s="701"/>
      <c r="I7" s="192"/>
    </row>
    <row r="8" spans="1:9">
      <c r="A8" s="193">
        <v>1</v>
      </c>
      <c r="B8" s="1" t="s">
        <v>97</v>
      </c>
      <c r="C8" s="312">
        <v>114826222</v>
      </c>
      <c r="D8" s="313"/>
      <c r="E8" s="312"/>
      <c r="F8" s="312">
        <v>89128464</v>
      </c>
      <c r="G8" s="314">
        <v>89128464</v>
      </c>
      <c r="H8" s="316">
        <f>G8/(C8+E8)</f>
        <v>0.7762030522958423</v>
      </c>
    </row>
    <row r="9" spans="1:9" ht="15" customHeight="1">
      <c r="A9" s="193">
        <v>2</v>
      </c>
      <c r="B9" s="1" t="s">
        <v>98</v>
      </c>
      <c r="C9" s="312">
        <v>0</v>
      </c>
      <c r="D9" s="313">
        <v>0</v>
      </c>
      <c r="E9" s="312">
        <v>0</v>
      </c>
      <c r="F9" s="312">
        <v>0</v>
      </c>
      <c r="G9" s="314">
        <v>0</v>
      </c>
      <c r="H9" s="316"/>
    </row>
    <row r="10" spans="1:9">
      <c r="A10" s="193">
        <v>3</v>
      </c>
      <c r="B10" s="1" t="s">
        <v>271</v>
      </c>
      <c r="C10" s="312"/>
      <c r="D10" s="313"/>
      <c r="E10" s="312"/>
      <c r="F10" s="312">
        <v>0</v>
      </c>
      <c r="G10" s="314"/>
      <c r="H10" s="316"/>
    </row>
    <row r="11" spans="1:9">
      <c r="A11" s="193">
        <v>4</v>
      </c>
      <c r="B11" s="1" t="s">
        <v>99</v>
      </c>
      <c r="C11" s="312"/>
      <c r="D11" s="313"/>
      <c r="E11" s="312"/>
      <c r="F11" s="312">
        <v>0</v>
      </c>
      <c r="G11" s="314"/>
      <c r="H11" s="316"/>
    </row>
    <row r="12" spans="1:9">
      <c r="A12" s="193">
        <v>5</v>
      </c>
      <c r="B12" s="1" t="s">
        <v>100</v>
      </c>
      <c r="C12" s="312"/>
      <c r="D12" s="313"/>
      <c r="E12" s="312"/>
      <c r="F12" s="312">
        <v>0</v>
      </c>
      <c r="G12" s="314"/>
      <c r="H12" s="316"/>
    </row>
    <row r="13" spans="1:9">
      <c r="A13" s="193">
        <v>6</v>
      </c>
      <c r="B13" s="1" t="s">
        <v>101</v>
      </c>
      <c r="C13" s="312">
        <v>44878925.000000007</v>
      </c>
      <c r="D13" s="313"/>
      <c r="E13" s="312"/>
      <c r="F13" s="312">
        <v>14896736.220000001</v>
      </c>
      <c r="G13" s="314">
        <v>14896736.220000001</v>
      </c>
      <c r="H13" s="316">
        <f t="shared" ref="H13:H21" si="0">G13/(C13+E13)</f>
        <v>0.33193166324728141</v>
      </c>
    </row>
    <row r="14" spans="1:9">
      <c r="A14" s="193">
        <v>7</v>
      </c>
      <c r="B14" s="1" t="s">
        <v>102</v>
      </c>
      <c r="C14" s="312">
        <v>390543979.71999973</v>
      </c>
      <c r="D14" s="313">
        <v>39694488.409999996</v>
      </c>
      <c r="E14" s="312">
        <v>10239351.299000001</v>
      </c>
      <c r="F14" s="312">
        <v>400783331.01899976</v>
      </c>
      <c r="G14" s="314">
        <v>396289485.87339979</v>
      </c>
      <c r="H14" s="316">
        <f t="shared" si="0"/>
        <v>0.98878734518680134</v>
      </c>
    </row>
    <row r="15" spans="1:9">
      <c r="A15" s="193">
        <v>8</v>
      </c>
      <c r="B15" s="1" t="s">
        <v>103</v>
      </c>
      <c r="C15" s="312"/>
      <c r="D15" s="313"/>
      <c r="E15" s="312"/>
      <c r="F15" s="312">
        <v>0</v>
      </c>
      <c r="G15" s="314"/>
      <c r="H15" s="316"/>
    </row>
    <row r="16" spans="1:9">
      <c r="A16" s="193">
        <v>9</v>
      </c>
      <c r="B16" s="1" t="s">
        <v>104</v>
      </c>
      <c r="C16" s="312"/>
      <c r="D16" s="313"/>
      <c r="E16" s="312"/>
      <c r="F16" s="312">
        <v>0</v>
      </c>
      <c r="G16" s="314"/>
      <c r="H16" s="316"/>
    </row>
    <row r="17" spans="1:8">
      <c r="A17" s="193">
        <v>10</v>
      </c>
      <c r="B17" s="1" t="s">
        <v>105</v>
      </c>
      <c r="C17" s="312">
        <v>13328853.300000001</v>
      </c>
      <c r="D17" s="313">
        <v>7502.5</v>
      </c>
      <c r="E17" s="312">
        <v>3751.25</v>
      </c>
      <c r="F17" s="312">
        <v>13332604.550000001</v>
      </c>
      <c r="G17" s="314">
        <v>13332604.550000001</v>
      </c>
      <c r="H17" s="316">
        <f t="shared" si="0"/>
        <v>1</v>
      </c>
    </row>
    <row r="18" spans="1:8">
      <c r="A18" s="193">
        <v>11</v>
      </c>
      <c r="B18" s="1" t="s">
        <v>106</v>
      </c>
      <c r="C18" s="312">
        <v>31341649.650000021</v>
      </c>
      <c r="D18" s="313">
        <v>89413.19</v>
      </c>
      <c r="E18" s="312">
        <v>31724.994999999995</v>
      </c>
      <c r="F18" s="312">
        <v>31904868.435000021</v>
      </c>
      <c r="G18" s="314">
        <v>31821999.699800022</v>
      </c>
      <c r="H18" s="316">
        <f t="shared" si="0"/>
        <v>1.0142995473032894</v>
      </c>
    </row>
    <row r="19" spans="1:8">
      <c r="A19" s="193">
        <v>12</v>
      </c>
      <c r="B19" s="1" t="s">
        <v>107</v>
      </c>
      <c r="C19" s="312"/>
      <c r="D19" s="313"/>
      <c r="E19" s="312"/>
      <c r="F19" s="312">
        <v>0</v>
      </c>
      <c r="G19" s="314"/>
      <c r="H19" s="316"/>
    </row>
    <row r="20" spans="1:8">
      <c r="A20" s="193">
        <v>13</v>
      </c>
      <c r="B20" s="1" t="s">
        <v>248</v>
      </c>
      <c r="C20" s="312"/>
      <c r="D20" s="313"/>
      <c r="E20" s="312"/>
      <c r="F20" s="312">
        <v>0</v>
      </c>
      <c r="G20" s="314"/>
      <c r="H20" s="316"/>
    </row>
    <row r="21" spans="1:8">
      <c r="A21" s="193">
        <v>14</v>
      </c>
      <c r="B21" s="1" t="s">
        <v>109</v>
      </c>
      <c r="C21" s="312">
        <v>153643590.82000035</v>
      </c>
      <c r="D21" s="313">
        <v>1177145.9200000002</v>
      </c>
      <c r="E21" s="312">
        <v>390963.26600000012</v>
      </c>
      <c r="F21" s="312">
        <v>142100609.08600035</v>
      </c>
      <c r="G21" s="314">
        <v>138733009.87920034</v>
      </c>
      <c r="H21" s="316">
        <f t="shared" si="0"/>
        <v>0.90066161259987887</v>
      </c>
    </row>
    <row r="22" spans="1:8" ht="13.5" thickBot="1">
      <c r="A22" s="196"/>
      <c r="B22" s="197" t="s">
        <v>110</v>
      </c>
      <c r="C22" s="315">
        <f>SUM(C8:C21)</f>
        <v>748563220.49000001</v>
      </c>
      <c r="D22" s="315">
        <f>SUM(D8:D21)</f>
        <v>40968550.019999996</v>
      </c>
      <c r="E22" s="315">
        <f>SUM(E8:E21)</f>
        <v>10665790.810000001</v>
      </c>
      <c r="F22" s="315">
        <f>SUM(F8:F21)</f>
        <v>692146613.31000006</v>
      </c>
      <c r="G22" s="315">
        <f>SUM(G8:G21)</f>
        <v>684202300.22240019</v>
      </c>
      <c r="H22" s="317">
        <f>G22/(C22+E22)</f>
        <v>0.90118039489938051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O16" sqref="O16"/>
    </sheetView>
  </sheetViews>
  <sheetFormatPr defaultColWidth="9.140625" defaultRowHeight="12.75"/>
  <cols>
    <col min="1" max="1" width="10.5703125" style="307" bestFit="1" customWidth="1"/>
    <col min="2" max="2" width="104.140625" style="307" customWidth="1"/>
    <col min="3" max="11" width="12.7109375" style="307" customWidth="1"/>
    <col min="12" max="16384" width="9.140625" style="307"/>
  </cols>
  <sheetData>
    <row r="1" spans="1:11">
      <c r="A1" s="307" t="s">
        <v>31</v>
      </c>
      <c r="B1" s="3" t="str">
        <f>'Info '!C2</f>
        <v>JSC " Halyk Bank Georgia"</v>
      </c>
    </row>
    <row r="2" spans="1:11">
      <c r="A2" s="307" t="s">
        <v>32</v>
      </c>
      <c r="B2" s="481">
        <v>44377</v>
      </c>
      <c r="C2" s="333"/>
      <c r="D2" s="333"/>
    </row>
    <row r="3" spans="1:11">
      <c r="B3" s="333"/>
      <c r="C3" s="333"/>
      <c r="D3" s="333"/>
    </row>
    <row r="4" spans="1:11" ht="13.5" thickBot="1">
      <c r="A4" s="307" t="s">
        <v>250</v>
      </c>
      <c r="B4" s="371" t="s">
        <v>378</v>
      </c>
      <c r="C4" s="333"/>
      <c r="D4" s="333"/>
    </row>
    <row r="5" spans="1:11" ht="30" customHeight="1">
      <c r="A5" s="708"/>
      <c r="B5" s="709"/>
      <c r="C5" s="710" t="s">
        <v>430</v>
      </c>
      <c r="D5" s="710"/>
      <c r="E5" s="710"/>
      <c r="F5" s="710" t="s">
        <v>431</v>
      </c>
      <c r="G5" s="710"/>
      <c r="H5" s="710"/>
      <c r="I5" s="710" t="s">
        <v>432</v>
      </c>
      <c r="J5" s="710"/>
      <c r="K5" s="711"/>
    </row>
    <row r="6" spans="1:11">
      <c r="A6" s="334"/>
      <c r="B6" s="335"/>
      <c r="C6" s="61" t="s">
        <v>70</v>
      </c>
      <c r="D6" s="61" t="s">
        <v>71</v>
      </c>
      <c r="E6" s="61" t="s">
        <v>72</v>
      </c>
      <c r="F6" s="61" t="s">
        <v>70</v>
      </c>
      <c r="G6" s="61" t="s">
        <v>71</v>
      </c>
      <c r="H6" s="61" t="s">
        <v>72</v>
      </c>
      <c r="I6" s="61" t="s">
        <v>70</v>
      </c>
      <c r="J6" s="61" t="s">
        <v>71</v>
      </c>
      <c r="K6" s="61" t="s">
        <v>72</v>
      </c>
    </row>
    <row r="7" spans="1:11">
      <c r="A7" s="336" t="s">
        <v>381</v>
      </c>
      <c r="B7" s="337"/>
      <c r="C7" s="337"/>
      <c r="D7" s="337"/>
      <c r="E7" s="337"/>
      <c r="F7" s="337"/>
      <c r="G7" s="337"/>
      <c r="H7" s="337"/>
      <c r="I7" s="337"/>
      <c r="J7" s="337"/>
      <c r="K7" s="338"/>
    </row>
    <row r="8" spans="1:11">
      <c r="A8" s="339">
        <v>1</v>
      </c>
      <c r="B8" s="340" t="s">
        <v>379</v>
      </c>
      <c r="C8" s="341"/>
      <c r="D8" s="341"/>
      <c r="E8" s="341"/>
      <c r="F8" s="342">
        <v>58514820.602622956</v>
      </c>
      <c r="G8" s="342">
        <v>108278227.5119672</v>
      </c>
      <c r="H8" s="342">
        <v>166793048.11459017</v>
      </c>
      <c r="I8" s="342">
        <v>35562473.243114755</v>
      </c>
      <c r="J8" s="342">
        <v>94921629.609836042</v>
      </c>
      <c r="K8" s="343">
        <v>130484102.8529508</v>
      </c>
    </row>
    <row r="9" spans="1:11">
      <c r="A9" s="336" t="s">
        <v>382</v>
      </c>
      <c r="B9" s="337"/>
      <c r="C9" s="337"/>
      <c r="D9" s="337"/>
      <c r="E9" s="337"/>
      <c r="F9" s="337"/>
      <c r="G9" s="337"/>
      <c r="H9" s="337"/>
      <c r="I9" s="337"/>
      <c r="J9" s="337"/>
      <c r="K9" s="338"/>
    </row>
    <row r="10" spans="1:11">
      <c r="A10" s="344">
        <v>2</v>
      </c>
      <c r="B10" s="345" t="s">
        <v>390</v>
      </c>
      <c r="C10" s="345">
        <v>11690179.723114714</v>
      </c>
      <c r="D10" s="346">
        <v>45828974.471475303</v>
      </c>
      <c r="E10" s="346">
        <v>57519154.194590092</v>
      </c>
      <c r="F10" s="346">
        <v>57112527.746065594</v>
      </c>
      <c r="G10" s="346">
        <v>50527647.340631142</v>
      </c>
      <c r="H10" s="346">
        <v>107640175.08669674</v>
      </c>
      <c r="I10" s="346">
        <v>622052.68627049064</v>
      </c>
      <c r="J10" s="346">
        <v>2684373.5691557382</v>
      </c>
      <c r="K10" s="347">
        <v>3306426.255426229</v>
      </c>
    </row>
    <row r="11" spans="1:11">
      <c r="A11" s="344">
        <v>3</v>
      </c>
      <c r="B11" s="345" t="s">
        <v>384</v>
      </c>
      <c r="C11" s="345">
        <v>86508520.606557384</v>
      </c>
      <c r="D11" s="346">
        <v>450952683.97606558</v>
      </c>
      <c r="E11" s="346">
        <v>537461204.582623</v>
      </c>
      <c r="F11" s="346">
        <v>2627687.5504770456</v>
      </c>
      <c r="G11" s="346">
        <v>11104050.551153274</v>
      </c>
      <c r="H11" s="346">
        <v>13731738.101630319</v>
      </c>
      <c r="I11" s="346">
        <v>51915848.172336079</v>
      </c>
      <c r="J11" s="346">
        <v>39352232.845959008</v>
      </c>
      <c r="K11" s="347">
        <v>91268081.018295094</v>
      </c>
    </row>
    <row r="12" spans="1:11">
      <c r="A12" s="344">
        <v>4</v>
      </c>
      <c r="B12" s="345" t="s">
        <v>385</v>
      </c>
      <c r="C12" s="345"/>
      <c r="D12" s="346"/>
      <c r="E12" s="346"/>
      <c r="F12" s="346"/>
      <c r="G12" s="346"/>
      <c r="H12" s="346"/>
      <c r="I12" s="346"/>
      <c r="J12" s="346"/>
      <c r="K12" s="347"/>
    </row>
    <row r="13" spans="1:11">
      <c r="A13" s="344">
        <v>5</v>
      </c>
      <c r="B13" s="345" t="s">
        <v>393</v>
      </c>
      <c r="C13" s="345">
        <v>38416278.359508187</v>
      </c>
      <c r="D13" s="346">
        <v>15641092.351475405</v>
      </c>
      <c r="E13" s="346">
        <v>54057370.710983612</v>
      </c>
      <c r="F13" s="346">
        <v>14380618.611584328</v>
      </c>
      <c r="G13" s="346">
        <v>5886131.2975516394</v>
      </c>
      <c r="H13" s="346">
        <v>20266749.909135967</v>
      </c>
      <c r="I13" s="346">
        <v>3431605.2465409846</v>
      </c>
      <c r="J13" s="346">
        <v>1494527.2482950822</v>
      </c>
      <c r="K13" s="347">
        <v>4926132.4948360668</v>
      </c>
    </row>
    <row r="14" spans="1:11">
      <c r="A14" s="344">
        <v>6</v>
      </c>
      <c r="B14" s="345" t="s">
        <v>425</v>
      </c>
      <c r="C14" s="345"/>
      <c r="D14" s="346"/>
      <c r="E14" s="346"/>
      <c r="F14" s="346"/>
      <c r="G14" s="346"/>
      <c r="H14" s="346"/>
      <c r="I14" s="346"/>
      <c r="J14" s="346"/>
      <c r="K14" s="347"/>
    </row>
    <row r="15" spans="1:11">
      <c r="A15" s="344">
        <v>7</v>
      </c>
      <c r="B15" s="345" t="s">
        <v>426</v>
      </c>
      <c r="C15" s="345">
        <v>3816305.0354098356</v>
      </c>
      <c r="D15" s="346">
        <v>10882220.033442622</v>
      </c>
      <c r="E15" s="346">
        <v>14698525.06885246</v>
      </c>
      <c r="F15" s="346">
        <v>1345696.7662295087</v>
      </c>
      <c r="G15" s="346">
        <v>2657185.0006216089</v>
      </c>
      <c r="H15" s="346">
        <v>4002881.7668511178</v>
      </c>
      <c r="I15" s="346">
        <v>1345696.7662295087</v>
      </c>
      <c r="J15" s="346">
        <v>2657185.0006216089</v>
      </c>
      <c r="K15" s="347">
        <v>4002881.7668511178</v>
      </c>
    </row>
    <row r="16" spans="1:11">
      <c r="A16" s="344">
        <v>8</v>
      </c>
      <c r="B16" s="348" t="s">
        <v>386</v>
      </c>
      <c r="C16" s="345">
        <v>140431283.72459015</v>
      </c>
      <c r="D16" s="346">
        <v>523304970.83245915</v>
      </c>
      <c r="E16" s="346">
        <v>663736254.55704927</v>
      </c>
      <c r="F16" s="346">
        <v>75466530.674356475</v>
      </c>
      <c r="G16" s="346">
        <v>70175014.189957678</v>
      </c>
      <c r="H16" s="346">
        <v>145641544.86431414</v>
      </c>
      <c r="I16" s="346">
        <v>57315202.871377058</v>
      </c>
      <c r="J16" s="346">
        <v>46188318.664031439</v>
      </c>
      <c r="K16" s="347">
        <v>103503521.5354085</v>
      </c>
    </row>
    <row r="17" spans="1:11">
      <c r="A17" s="336" t="s">
        <v>383</v>
      </c>
      <c r="B17" s="337"/>
      <c r="C17" s="337"/>
      <c r="D17" s="337"/>
      <c r="E17" s="337"/>
      <c r="F17" s="337"/>
      <c r="G17" s="337"/>
      <c r="H17" s="337"/>
      <c r="I17" s="337"/>
      <c r="J17" s="337"/>
      <c r="K17" s="338"/>
    </row>
    <row r="18" spans="1:11">
      <c r="A18" s="344">
        <v>9</v>
      </c>
      <c r="B18" s="345" t="s">
        <v>389</v>
      </c>
      <c r="C18" s="345"/>
      <c r="D18" s="346"/>
      <c r="E18" s="346"/>
      <c r="F18" s="346"/>
      <c r="G18" s="346"/>
      <c r="H18" s="346"/>
      <c r="I18" s="346"/>
      <c r="J18" s="346"/>
      <c r="K18" s="347"/>
    </row>
    <row r="19" spans="1:11">
      <c r="A19" s="344">
        <v>10</v>
      </c>
      <c r="B19" s="345" t="s">
        <v>427</v>
      </c>
      <c r="C19" s="345">
        <v>146381108.30147544</v>
      </c>
      <c r="D19" s="346">
        <v>269743686.77688527</v>
      </c>
      <c r="E19" s="346">
        <v>416124795.07836062</v>
      </c>
      <c r="F19" s="346">
        <v>2449122.3918852462</v>
      </c>
      <c r="G19" s="346">
        <v>3344656.2750819679</v>
      </c>
      <c r="H19" s="346">
        <v>5793778.6669672141</v>
      </c>
      <c r="I19" s="346">
        <v>25401469.751393449</v>
      </c>
      <c r="J19" s="346">
        <v>18912142.895573765</v>
      </c>
      <c r="K19" s="347">
        <v>44313612.646967217</v>
      </c>
    </row>
    <row r="20" spans="1:11">
      <c r="A20" s="344">
        <v>11</v>
      </c>
      <c r="B20" s="345" t="s">
        <v>388</v>
      </c>
      <c r="C20" s="345">
        <v>3075330.2288524611</v>
      </c>
      <c r="D20" s="346">
        <v>4346113.5960655734</v>
      </c>
      <c r="E20" s="346">
        <v>7421443.8249180326</v>
      </c>
      <c r="F20" s="346">
        <v>396354.68381063704</v>
      </c>
      <c r="G20" s="346">
        <v>386908.37016949151</v>
      </c>
      <c r="H20" s="346">
        <v>783263.05398012861</v>
      </c>
      <c r="I20" s="346">
        <v>396354.68381063704</v>
      </c>
      <c r="J20" s="346">
        <v>386908.37016949151</v>
      </c>
      <c r="K20" s="347">
        <v>783263.05398012861</v>
      </c>
    </row>
    <row r="21" spans="1:11" ht="13.5" thickBot="1">
      <c r="A21" s="349">
        <v>12</v>
      </c>
      <c r="B21" s="350" t="s">
        <v>387</v>
      </c>
      <c r="C21" s="351">
        <v>149456438.53032786</v>
      </c>
      <c r="D21" s="352">
        <v>274089800.37295079</v>
      </c>
      <c r="E21" s="351">
        <v>423546238.90327859</v>
      </c>
      <c r="F21" s="352">
        <v>2845477.075695883</v>
      </c>
      <c r="G21" s="352">
        <v>3731564.6452514594</v>
      </c>
      <c r="H21" s="352">
        <v>6577041.720947342</v>
      </c>
      <c r="I21" s="352">
        <v>25797824.435204085</v>
      </c>
      <c r="J21" s="352">
        <v>19299051.265743256</v>
      </c>
      <c r="K21" s="353">
        <v>45096875.700947344</v>
      </c>
    </row>
    <row r="22" spans="1:11" ht="38.25" customHeight="1" thickBot="1">
      <c r="A22" s="354"/>
      <c r="B22" s="355"/>
      <c r="C22" s="355"/>
      <c r="D22" s="355"/>
      <c r="E22" s="355"/>
      <c r="F22" s="712" t="s">
        <v>429</v>
      </c>
      <c r="G22" s="710"/>
      <c r="H22" s="710"/>
      <c r="I22" s="712" t="s">
        <v>394</v>
      </c>
      <c r="J22" s="710"/>
      <c r="K22" s="711"/>
    </row>
    <row r="23" spans="1:11">
      <c r="A23" s="356">
        <v>13</v>
      </c>
      <c r="B23" s="357" t="s">
        <v>379</v>
      </c>
      <c r="C23" s="358"/>
      <c r="D23" s="358"/>
      <c r="E23" s="358"/>
      <c r="F23" s="359">
        <v>58514820.602622956</v>
      </c>
      <c r="G23" s="359">
        <v>108278227.5119672</v>
      </c>
      <c r="H23" s="359">
        <v>166793048.11459017</v>
      </c>
      <c r="I23" s="359">
        <v>35562473.243114755</v>
      </c>
      <c r="J23" s="359">
        <v>94921629.609836042</v>
      </c>
      <c r="K23" s="360">
        <v>130484102.8529508</v>
      </c>
    </row>
    <row r="24" spans="1:11" ht="13.5" thickBot="1">
      <c r="A24" s="361">
        <v>14</v>
      </c>
      <c r="B24" s="362" t="s">
        <v>391</v>
      </c>
      <c r="C24" s="363"/>
      <c r="D24" s="364"/>
      <c r="E24" s="365"/>
      <c r="F24" s="366">
        <v>72621053.598660588</v>
      </c>
      <c r="G24" s="366">
        <v>66443449.544706218</v>
      </c>
      <c r="H24" s="366">
        <v>139064503.14336678</v>
      </c>
      <c r="I24" s="366">
        <v>31517378.436172973</v>
      </c>
      <c r="J24" s="366">
        <v>26889267.398288183</v>
      </c>
      <c r="K24" s="367">
        <v>58406645.834461153</v>
      </c>
    </row>
    <row r="25" spans="1:11" ht="13.5" thickBot="1">
      <c r="A25" s="368">
        <v>15</v>
      </c>
      <c r="B25" s="369" t="s">
        <v>392</v>
      </c>
      <c r="C25" s="370"/>
      <c r="D25" s="370"/>
      <c r="E25" s="370"/>
      <c r="F25" s="635">
        <v>0.80575559982927858</v>
      </c>
      <c r="G25" s="635">
        <v>1.6296298318935505</v>
      </c>
      <c r="H25" s="635">
        <v>1.1993934062572171</v>
      </c>
      <c r="I25" s="635">
        <v>1.1283449007389259</v>
      </c>
      <c r="J25" s="635">
        <v>3.5300935575462691</v>
      </c>
      <c r="K25" s="636">
        <v>2.2340625966225649</v>
      </c>
    </row>
    <row r="27" spans="1:11" ht="25.5">
      <c r="B27" s="332" t="s">
        <v>428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4"/>
  </cols>
  <sheetData>
    <row r="1" spans="1:14">
      <c r="A1" s="4" t="s">
        <v>31</v>
      </c>
      <c r="B1" s="3" t="str">
        <f>'Info '!C2</f>
        <v>JSC " Halyk Bank Georgia"</v>
      </c>
    </row>
    <row r="2" spans="1:14" ht="14.25" customHeight="1">
      <c r="A2" s="4" t="s">
        <v>32</v>
      </c>
      <c r="B2" s="481">
        <v>44377</v>
      </c>
    </row>
    <row r="3" spans="1:14" ht="14.25" customHeight="1"/>
    <row r="4" spans="1:14" ht="13.5" thickBot="1">
      <c r="A4" s="4" t="s">
        <v>266</v>
      </c>
      <c r="B4" s="270" t="s">
        <v>29</v>
      </c>
    </row>
    <row r="5" spans="1:14" s="203" customFormat="1">
      <c r="A5" s="199"/>
      <c r="B5" s="200"/>
      <c r="C5" s="201" t="s">
        <v>0</v>
      </c>
      <c r="D5" s="201" t="s">
        <v>1</v>
      </c>
      <c r="E5" s="201" t="s">
        <v>2</v>
      </c>
      <c r="F5" s="201" t="s">
        <v>3</v>
      </c>
      <c r="G5" s="201" t="s">
        <v>4</v>
      </c>
      <c r="H5" s="201" t="s">
        <v>6</v>
      </c>
      <c r="I5" s="201" t="s">
        <v>9</v>
      </c>
      <c r="J5" s="201" t="s">
        <v>10</v>
      </c>
      <c r="K5" s="201" t="s">
        <v>11</v>
      </c>
      <c r="L5" s="201" t="s">
        <v>12</v>
      </c>
      <c r="M5" s="201" t="s">
        <v>13</v>
      </c>
      <c r="N5" s="202" t="s">
        <v>14</v>
      </c>
    </row>
    <row r="6" spans="1:14" ht="25.5">
      <c r="A6" s="204"/>
      <c r="B6" s="205"/>
      <c r="C6" s="206" t="s">
        <v>265</v>
      </c>
      <c r="D6" s="207" t="s">
        <v>264</v>
      </c>
      <c r="E6" s="208" t="s">
        <v>263</v>
      </c>
      <c r="F6" s="209">
        <v>0</v>
      </c>
      <c r="G6" s="209">
        <v>0.2</v>
      </c>
      <c r="H6" s="209">
        <v>0.35</v>
      </c>
      <c r="I6" s="209">
        <v>0.5</v>
      </c>
      <c r="J6" s="209">
        <v>0.75</v>
      </c>
      <c r="K6" s="209">
        <v>1</v>
      </c>
      <c r="L6" s="209">
        <v>1.5</v>
      </c>
      <c r="M6" s="209">
        <v>2.5</v>
      </c>
      <c r="N6" s="269" t="s">
        <v>277</v>
      </c>
    </row>
    <row r="7" spans="1:14" ht="15">
      <c r="A7" s="210">
        <v>1</v>
      </c>
      <c r="B7" s="211" t="s">
        <v>262</v>
      </c>
      <c r="C7" s="212">
        <f>SUM(C8:C13)</f>
        <v>22772429</v>
      </c>
      <c r="D7" s="205"/>
      <c r="E7" s="213">
        <f t="shared" ref="E7:M7" si="0">SUM(E8:E13)</f>
        <v>455448.58</v>
      </c>
      <c r="F7" s="214">
        <f>SUM(F8:F13)</f>
        <v>0</v>
      </c>
      <c r="G7" s="214">
        <f t="shared" si="0"/>
        <v>0</v>
      </c>
      <c r="H7" s="214">
        <f t="shared" si="0"/>
        <v>0</v>
      </c>
      <c r="I7" s="214">
        <f t="shared" si="0"/>
        <v>0</v>
      </c>
      <c r="J7" s="214">
        <f t="shared" si="0"/>
        <v>0</v>
      </c>
      <c r="K7" s="214">
        <f t="shared" si="0"/>
        <v>455448.58</v>
      </c>
      <c r="L7" s="214">
        <f t="shared" si="0"/>
        <v>0</v>
      </c>
      <c r="M7" s="214">
        <f t="shared" si="0"/>
        <v>0</v>
      </c>
      <c r="N7" s="215">
        <f>SUM(N8:N13)</f>
        <v>455448.58</v>
      </c>
    </row>
    <row r="8" spans="1:14" ht="14.25">
      <c r="A8" s="210">
        <v>1.1000000000000001</v>
      </c>
      <c r="B8" s="216" t="s">
        <v>260</v>
      </c>
      <c r="C8" s="214">
        <v>22772429</v>
      </c>
      <c r="D8" s="217">
        <v>0.02</v>
      </c>
      <c r="E8" s="213">
        <f>C8*D8</f>
        <v>455448.58</v>
      </c>
      <c r="F8" s="214"/>
      <c r="G8" s="214"/>
      <c r="H8" s="214"/>
      <c r="I8" s="214"/>
      <c r="J8" s="214"/>
      <c r="K8" s="214">
        <v>455448.58</v>
      </c>
      <c r="L8" s="214"/>
      <c r="M8" s="214"/>
      <c r="N8" s="215">
        <f>SUMPRODUCT($F$6:$M$6,F8:M8)</f>
        <v>455448.58</v>
      </c>
    </row>
    <row r="9" spans="1:14" ht="14.25">
      <c r="A9" s="210">
        <v>1.2</v>
      </c>
      <c r="B9" s="216" t="s">
        <v>259</v>
      </c>
      <c r="C9" s="214">
        <v>0</v>
      </c>
      <c r="D9" s="217">
        <v>0.05</v>
      </c>
      <c r="E9" s="213">
        <f>C9*D9</f>
        <v>0</v>
      </c>
      <c r="F9" s="214"/>
      <c r="G9" s="214"/>
      <c r="H9" s="214"/>
      <c r="I9" s="214"/>
      <c r="J9" s="214"/>
      <c r="K9" s="214"/>
      <c r="L9" s="214"/>
      <c r="M9" s="214"/>
      <c r="N9" s="215">
        <f t="shared" ref="N9:N12" si="1">SUMPRODUCT($F$6:$M$6,F9:M9)</f>
        <v>0</v>
      </c>
    </row>
    <row r="10" spans="1:14" ht="14.25">
      <c r="A10" s="210">
        <v>1.3</v>
      </c>
      <c r="B10" s="216" t="s">
        <v>258</v>
      </c>
      <c r="C10" s="214">
        <v>0</v>
      </c>
      <c r="D10" s="217">
        <v>0.08</v>
      </c>
      <c r="E10" s="213">
        <f>C10*D10</f>
        <v>0</v>
      </c>
      <c r="F10" s="214"/>
      <c r="G10" s="214"/>
      <c r="H10" s="214"/>
      <c r="I10" s="214"/>
      <c r="J10" s="214"/>
      <c r="K10" s="214"/>
      <c r="L10" s="214"/>
      <c r="M10" s="214"/>
      <c r="N10" s="215">
        <f>SUMPRODUCT($F$6:$M$6,F10:M10)</f>
        <v>0</v>
      </c>
    </row>
    <row r="11" spans="1:14" ht="14.25">
      <c r="A11" s="210">
        <v>1.4</v>
      </c>
      <c r="B11" s="216" t="s">
        <v>257</v>
      </c>
      <c r="C11" s="214">
        <v>0</v>
      </c>
      <c r="D11" s="217">
        <v>0.11</v>
      </c>
      <c r="E11" s="213">
        <f>C11*D11</f>
        <v>0</v>
      </c>
      <c r="F11" s="214"/>
      <c r="G11" s="214"/>
      <c r="H11" s="214"/>
      <c r="I11" s="214"/>
      <c r="J11" s="214"/>
      <c r="K11" s="214"/>
      <c r="L11" s="214"/>
      <c r="M11" s="214"/>
      <c r="N11" s="215">
        <f t="shared" si="1"/>
        <v>0</v>
      </c>
    </row>
    <row r="12" spans="1:14" ht="14.25">
      <c r="A12" s="210">
        <v>1.5</v>
      </c>
      <c r="B12" s="216" t="s">
        <v>256</v>
      </c>
      <c r="C12" s="214">
        <v>0</v>
      </c>
      <c r="D12" s="217">
        <v>0.14000000000000001</v>
      </c>
      <c r="E12" s="213">
        <f>C12*D12</f>
        <v>0</v>
      </c>
      <c r="F12" s="214"/>
      <c r="G12" s="214"/>
      <c r="H12" s="214"/>
      <c r="I12" s="214"/>
      <c r="J12" s="214"/>
      <c r="K12" s="214"/>
      <c r="L12" s="214"/>
      <c r="M12" s="214"/>
      <c r="N12" s="215">
        <f t="shared" si="1"/>
        <v>0</v>
      </c>
    </row>
    <row r="13" spans="1:14" ht="14.25">
      <c r="A13" s="210">
        <v>1.6</v>
      </c>
      <c r="B13" s="218" t="s">
        <v>255</v>
      </c>
      <c r="C13" s="214">
        <v>0</v>
      </c>
      <c r="D13" s="219"/>
      <c r="E13" s="214"/>
      <c r="F13" s="214"/>
      <c r="G13" s="214"/>
      <c r="H13" s="214"/>
      <c r="I13" s="214"/>
      <c r="J13" s="214"/>
      <c r="K13" s="214"/>
      <c r="L13" s="214"/>
      <c r="M13" s="214"/>
      <c r="N13" s="215">
        <f>SUMPRODUCT($F$6:$M$6,F13:M13)</f>
        <v>0</v>
      </c>
    </row>
    <row r="14" spans="1:14" ht="15">
      <c r="A14" s="210">
        <v>2</v>
      </c>
      <c r="B14" s="220" t="s">
        <v>261</v>
      </c>
      <c r="C14" s="212">
        <f>SUM(C15:C20)</f>
        <v>0</v>
      </c>
      <c r="D14" s="205"/>
      <c r="E14" s="213">
        <f t="shared" ref="E14:M14" si="2">SUM(E15:E20)</f>
        <v>0</v>
      </c>
      <c r="F14" s="214">
        <f t="shared" si="2"/>
        <v>0</v>
      </c>
      <c r="G14" s="214">
        <f t="shared" si="2"/>
        <v>0</v>
      </c>
      <c r="H14" s="214">
        <f t="shared" si="2"/>
        <v>0</v>
      </c>
      <c r="I14" s="214">
        <f t="shared" si="2"/>
        <v>0</v>
      </c>
      <c r="J14" s="214">
        <f t="shared" si="2"/>
        <v>0</v>
      </c>
      <c r="K14" s="214">
        <f t="shared" si="2"/>
        <v>0</v>
      </c>
      <c r="L14" s="214">
        <f t="shared" si="2"/>
        <v>0</v>
      </c>
      <c r="M14" s="214">
        <f t="shared" si="2"/>
        <v>0</v>
      </c>
      <c r="N14" s="215">
        <f>SUM(N15:N20)</f>
        <v>0</v>
      </c>
    </row>
    <row r="15" spans="1:14" ht="14.25">
      <c r="A15" s="210">
        <v>2.1</v>
      </c>
      <c r="B15" s="218" t="s">
        <v>260</v>
      </c>
      <c r="C15" s="214"/>
      <c r="D15" s="217">
        <v>5.0000000000000001E-3</v>
      </c>
      <c r="E15" s="213">
        <f>C15*D15</f>
        <v>0</v>
      </c>
      <c r="F15" s="214"/>
      <c r="G15" s="214"/>
      <c r="H15" s="214"/>
      <c r="I15" s="214"/>
      <c r="J15" s="214"/>
      <c r="K15" s="214"/>
      <c r="L15" s="214"/>
      <c r="M15" s="214"/>
      <c r="N15" s="215">
        <f>SUMPRODUCT($F$6:$M$6,F15:M15)</f>
        <v>0</v>
      </c>
    </row>
    <row r="16" spans="1:14" ht="14.25">
      <c r="A16" s="210">
        <v>2.2000000000000002</v>
      </c>
      <c r="B16" s="218" t="s">
        <v>259</v>
      </c>
      <c r="C16" s="214"/>
      <c r="D16" s="217">
        <v>0.01</v>
      </c>
      <c r="E16" s="213">
        <f>C16*D16</f>
        <v>0</v>
      </c>
      <c r="F16" s="214"/>
      <c r="G16" s="214"/>
      <c r="H16" s="214"/>
      <c r="I16" s="214"/>
      <c r="J16" s="214"/>
      <c r="K16" s="214"/>
      <c r="L16" s="214"/>
      <c r="M16" s="214"/>
      <c r="N16" s="215">
        <f t="shared" ref="N16:N20" si="3">SUMPRODUCT($F$6:$M$6,F16:M16)</f>
        <v>0</v>
      </c>
    </row>
    <row r="17" spans="1:14" ht="14.25">
      <c r="A17" s="210">
        <v>2.2999999999999998</v>
      </c>
      <c r="B17" s="218" t="s">
        <v>258</v>
      </c>
      <c r="C17" s="214"/>
      <c r="D17" s="217">
        <v>0.02</v>
      </c>
      <c r="E17" s="213">
        <f>C17*D17</f>
        <v>0</v>
      </c>
      <c r="F17" s="214"/>
      <c r="G17" s="214"/>
      <c r="H17" s="214"/>
      <c r="I17" s="214"/>
      <c r="J17" s="214"/>
      <c r="K17" s="214"/>
      <c r="L17" s="214"/>
      <c r="M17" s="214"/>
      <c r="N17" s="215">
        <f t="shared" si="3"/>
        <v>0</v>
      </c>
    </row>
    <row r="18" spans="1:14" ht="14.25">
      <c r="A18" s="210">
        <v>2.4</v>
      </c>
      <c r="B18" s="218" t="s">
        <v>257</v>
      </c>
      <c r="C18" s="214"/>
      <c r="D18" s="217">
        <v>0.03</v>
      </c>
      <c r="E18" s="213">
        <f>C18*D18</f>
        <v>0</v>
      </c>
      <c r="F18" s="214"/>
      <c r="G18" s="214"/>
      <c r="H18" s="214"/>
      <c r="I18" s="214"/>
      <c r="J18" s="214"/>
      <c r="K18" s="214"/>
      <c r="L18" s="214"/>
      <c r="M18" s="214"/>
      <c r="N18" s="215">
        <f t="shared" si="3"/>
        <v>0</v>
      </c>
    </row>
    <row r="19" spans="1:14" ht="14.25">
      <c r="A19" s="210">
        <v>2.5</v>
      </c>
      <c r="B19" s="218" t="s">
        <v>256</v>
      </c>
      <c r="C19" s="214"/>
      <c r="D19" s="217">
        <v>0.04</v>
      </c>
      <c r="E19" s="213">
        <f>C19*D19</f>
        <v>0</v>
      </c>
      <c r="F19" s="214"/>
      <c r="G19" s="214"/>
      <c r="H19" s="214"/>
      <c r="I19" s="214"/>
      <c r="J19" s="214"/>
      <c r="K19" s="214"/>
      <c r="L19" s="214"/>
      <c r="M19" s="214"/>
      <c r="N19" s="215">
        <f t="shared" si="3"/>
        <v>0</v>
      </c>
    </row>
    <row r="20" spans="1:14" ht="14.25">
      <c r="A20" s="210">
        <v>2.6</v>
      </c>
      <c r="B20" s="218" t="s">
        <v>255</v>
      </c>
      <c r="C20" s="214"/>
      <c r="D20" s="219"/>
      <c r="E20" s="221"/>
      <c r="F20" s="214"/>
      <c r="G20" s="214"/>
      <c r="H20" s="214"/>
      <c r="I20" s="214"/>
      <c r="J20" s="214"/>
      <c r="K20" s="214"/>
      <c r="L20" s="214"/>
      <c r="M20" s="214"/>
      <c r="N20" s="215">
        <f t="shared" si="3"/>
        <v>0</v>
      </c>
    </row>
    <row r="21" spans="1:14" ht="15.75" thickBot="1">
      <c r="A21" s="222"/>
      <c r="B21" s="223" t="s">
        <v>110</v>
      </c>
      <c r="C21" s="198">
        <f>C14+C7</f>
        <v>22772429</v>
      </c>
      <c r="D21" s="224"/>
      <c r="E21" s="225">
        <f>E14+E7</f>
        <v>455448.58</v>
      </c>
      <c r="F21" s="226">
        <f>F7+F14</f>
        <v>0</v>
      </c>
      <c r="G21" s="226">
        <f t="shared" ref="G21:L21" si="4">G7+G14</f>
        <v>0</v>
      </c>
      <c r="H21" s="226">
        <f t="shared" si="4"/>
        <v>0</v>
      </c>
      <c r="I21" s="226">
        <f t="shared" si="4"/>
        <v>0</v>
      </c>
      <c r="J21" s="226">
        <f t="shared" si="4"/>
        <v>0</v>
      </c>
      <c r="K21" s="226">
        <f t="shared" si="4"/>
        <v>455448.58</v>
      </c>
      <c r="L21" s="226">
        <f t="shared" si="4"/>
        <v>0</v>
      </c>
      <c r="M21" s="226">
        <f>M7+M14</f>
        <v>0</v>
      </c>
      <c r="N21" s="227">
        <f>N14+N7</f>
        <v>455448.58</v>
      </c>
    </row>
    <row r="22" spans="1:14">
      <c r="E22" s="228"/>
      <c r="F22" s="228"/>
      <c r="G22" s="228"/>
      <c r="H22" s="228"/>
      <c r="I22" s="228"/>
      <c r="J22" s="228"/>
      <c r="K22" s="228"/>
      <c r="L22" s="228"/>
      <c r="M22" s="22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6" zoomScale="90" zoomScaleNormal="90" workbookViewId="0">
      <selection activeCell="M32" sqref="M32"/>
    </sheetView>
  </sheetViews>
  <sheetFormatPr defaultRowHeight="15"/>
  <cols>
    <col min="1" max="1" width="11.42578125" customWidth="1"/>
    <col min="2" max="2" width="76.85546875" style="406" customWidth="1"/>
    <col min="3" max="3" width="22.85546875" customWidth="1"/>
  </cols>
  <sheetData>
    <row r="1" spans="1:3">
      <c r="A1" s="2" t="s">
        <v>31</v>
      </c>
      <c r="B1" s="3" t="str">
        <f>'Info '!C2</f>
        <v>JSC " Halyk Bank Georgia"</v>
      </c>
    </row>
    <row r="2" spans="1:3">
      <c r="A2" s="2" t="s">
        <v>32</v>
      </c>
      <c r="B2" s="481">
        <v>44377</v>
      </c>
    </row>
    <row r="3" spans="1:3">
      <c r="A3" s="4"/>
      <c r="B3"/>
    </row>
    <row r="4" spans="1:3">
      <c r="A4" s="4" t="s">
        <v>433</v>
      </c>
      <c r="B4" t="s">
        <v>434</v>
      </c>
    </row>
    <row r="5" spans="1:3">
      <c r="A5" s="407" t="s">
        <v>435</v>
      </c>
      <c r="B5" s="408"/>
      <c r="C5" s="409"/>
    </row>
    <row r="6" spans="1:3" ht="24">
      <c r="A6" s="410">
        <v>1</v>
      </c>
      <c r="B6" s="411" t="s">
        <v>486</v>
      </c>
      <c r="C6" s="412">
        <v>744803962.16999996</v>
      </c>
    </row>
    <row r="7" spans="1:3">
      <c r="A7" s="410">
        <v>2</v>
      </c>
      <c r="B7" s="411" t="s">
        <v>436</v>
      </c>
      <c r="C7" s="412">
        <v>-6630260</v>
      </c>
    </row>
    <row r="8" spans="1:3" ht="24">
      <c r="A8" s="413">
        <v>3</v>
      </c>
      <c r="B8" s="414" t="s">
        <v>437</v>
      </c>
      <c r="C8" s="412">
        <f>C6+C7</f>
        <v>738173702.16999996</v>
      </c>
    </row>
    <row r="9" spans="1:3">
      <c r="A9" s="407" t="s">
        <v>438</v>
      </c>
      <c r="B9" s="408"/>
      <c r="C9" s="415"/>
    </row>
    <row r="10" spans="1:3" ht="24">
      <c r="A10" s="416">
        <v>4</v>
      </c>
      <c r="B10" s="417" t="s">
        <v>439</v>
      </c>
      <c r="C10" s="412"/>
    </row>
    <row r="11" spans="1:3">
      <c r="A11" s="416">
        <v>5</v>
      </c>
      <c r="B11" s="418" t="s">
        <v>440</v>
      </c>
      <c r="C11" s="412"/>
    </row>
    <row r="12" spans="1:3">
      <c r="A12" s="416" t="s">
        <v>441</v>
      </c>
      <c r="B12" s="418" t="s">
        <v>442</v>
      </c>
      <c r="C12" s="412">
        <v>455448.58</v>
      </c>
    </row>
    <row r="13" spans="1:3" ht="24">
      <c r="A13" s="419">
        <v>6</v>
      </c>
      <c r="B13" s="417" t="s">
        <v>443</v>
      </c>
      <c r="C13" s="412"/>
    </row>
    <row r="14" spans="1:3">
      <c r="A14" s="419">
        <v>7</v>
      </c>
      <c r="B14" s="420" t="s">
        <v>444</v>
      </c>
      <c r="C14" s="412"/>
    </row>
    <row r="15" spans="1:3">
      <c r="A15" s="421">
        <v>8</v>
      </c>
      <c r="B15" s="422" t="s">
        <v>445</v>
      </c>
      <c r="C15" s="412"/>
    </row>
    <row r="16" spans="1:3">
      <c r="A16" s="419">
        <v>9</v>
      </c>
      <c r="B16" s="420" t="s">
        <v>446</v>
      </c>
      <c r="C16" s="412"/>
    </row>
    <row r="17" spans="1:3">
      <c r="A17" s="419">
        <v>10</v>
      </c>
      <c r="B17" s="420" t="s">
        <v>447</v>
      </c>
      <c r="C17" s="412"/>
    </row>
    <row r="18" spans="1:3">
      <c r="A18" s="423">
        <v>11</v>
      </c>
      <c r="B18" s="424" t="s">
        <v>448</v>
      </c>
      <c r="C18" s="425">
        <f>SUM(C10:C17)</f>
        <v>455448.58</v>
      </c>
    </row>
    <row r="19" spans="1:3">
      <c r="A19" s="426" t="s">
        <v>449</v>
      </c>
      <c r="B19" s="427"/>
      <c r="C19" s="428"/>
    </row>
    <row r="20" spans="1:3" ht="24">
      <c r="A20" s="429">
        <v>12</v>
      </c>
      <c r="B20" s="417" t="s">
        <v>450</v>
      </c>
      <c r="C20" s="412"/>
    </row>
    <row r="21" spans="1:3">
      <c r="A21" s="429">
        <v>13</v>
      </c>
      <c r="B21" s="417" t="s">
        <v>451</v>
      </c>
      <c r="C21" s="412"/>
    </row>
    <row r="22" spans="1:3">
      <c r="A22" s="429">
        <v>14</v>
      </c>
      <c r="B22" s="417" t="s">
        <v>452</v>
      </c>
      <c r="C22" s="412"/>
    </row>
    <row r="23" spans="1:3" ht="24">
      <c r="A23" s="429" t="s">
        <v>453</v>
      </c>
      <c r="B23" s="417" t="s">
        <v>454</v>
      </c>
      <c r="C23" s="412"/>
    </row>
    <row r="24" spans="1:3">
      <c r="A24" s="429">
        <v>15</v>
      </c>
      <c r="B24" s="417" t="s">
        <v>455</v>
      </c>
      <c r="C24" s="412"/>
    </row>
    <row r="25" spans="1:3">
      <c r="A25" s="429" t="s">
        <v>456</v>
      </c>
      <c r="B25" s="417" t="s">
        <v>457</v>
      </c>
      <c r="C25" s="412"/>
    </row>
    <row r="26" spans="1:3">
      <c r="A26" s="430">
        <v>16</v>
      </c>
      <c r="B26" s="431" t="s">
        <v>458</v>
      </c>
      <c r="C26" s="425">
        <f>SUM(C20:C25)</f>
        <v>0</v>
      </c>
    </row>
    <row r="27" spans="1:3">
      <c r="A27" s="407" t="s">
        <v>459</v>
      </c>
      <c r="B27" s="408"/>
      <c r="C27" s="415"/>
    </row>
    <row r="28" spans="1:3">
      <c r="A28" s="432">
        <v>17</v>
      </c>
      <c r="B28" s="418" t="s">
        <v>460</v>
      </c>
      <c r="C28" s="412">
        <v>40968550.019999996</v>
      </c>
    </row>
    <row r="29" spans="1:3">
      <c r="A29" s="432">
        <v>18</v>
      </c>
      <c r="B29" s="418" t="s">
        <v>461</v>
      </c>
      <c r="C29" s="412">
        <v>-30302759.209999993</v>
      </c>
    </row>
    <row r="30" spans="1:3">
      <c r="A30" s="430">
        <v>19</v>
      </c>
      <c r="B30" s="431" t="s">
        <v>462</v>
      </c>
      <c r="C30" s="425">
        <f>C28+C29</f>
        <v>10665790.810000002</v>
      </c>
    </row>
    <row r="31" spans="1:3">
      <c r="A31" s="407" t="s">
        <v>463</v>
      </c>
      <c r="B31" s="408"/>
      <c r="C31" s="415"/>
    </row>
    <row r="32" spans="1:3" ht="24">
      <c r="A32" s="432" t="s">
        <v>464</v>
      </c>
      <c r="B32" s="417" t="s">
        <v>465</v>
      </c>
      <c r="C32" s="433"/>
    </row>
    <row r="33" spans="1:3">
      <c r="A33" s="432" t="s">
        <v>466</v>
      </c>
      <c r="B33" s="418" t="s">
        <v>467</v>
      </c>
      <c r="C33" s="433"/>
    </row>
    <row r="34" spans="1:3">
      <c r="A34" s="407" t="s">
        <v>468</v>
      </c>
      <c r="B34" s="408"/>
      <c r="C34" s="415"/>
    </row>
    <row r="35" spans="1:3">
      <c r="A35" s="434">
        <v>20</v>
      </c>
      <c r="B35" s="435" t="s">
        <v>469</v>
      </c>
      <c r="C35" s="425">
        <v>97232125</v>
      </c>
    </row>
    <row r="36" spans="1:3">
      <c r="A36" s="430">
        <v>21</v>
      </c>
      <c r="B36" s="431" t="s">
        <v>470</v>
      </c>
      <c r="C36" s="425">
        <f>C8+C18+C26+C30</f>
        <v>749294941.55999994</v>
      </c>
    </row>
    <row r="37" spans="1:3">
      <c r="A37" s="407" t="s">
        <v>471</v>
      </c>
      <c r="B37" s="408"/>
      <c r="C37" s="415"/>
    </row>
    <row r="38" spans="1:3">
      <c r="A38" s="430">
        <v>22</v>
      </c>
      <c r="B38" s="431" t="s">
        <v>471</v>
      </c>
      <c r="C38" s="637">
        <f t="shared" ref="C38" si="0">C35/C36</f>
        <v>0.12976482237764328</v>
      </c>
    </row>
    <row r="39" spans="1:3">
      <c r="A39" s="407" t="s">
        <v>472</v>
      </c>
      <c r="B39" s="408"/>
      <c r="C39" s="415"/>
    </row>
    <row r="40" spans="1:3">
      <c r="A40" s="436" t="s">
        <v>473</v>
      </c>
      <c r="B40" s="417" t="s">
        <v>474</v>
      </c>
      <c r="C40" s="433"/>
    </row>
    <row r="41" spans="1:3" ht="24">
      <c r="A41" s="437" t="s">
        <v>475</v>
      </c>
      <c r="B41" s="411" t="s">
        <v>476</v>
      </c>
      <c r="C41" s="433"/>
    </row>
    <row r="43" spans="1:3">
      <c r="B43" s="406" t="s">
        <v>487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2" activePane="bottomRight" state="frozen"/>
      <selection pane="topRight" activeCell="C1" sqref="C1"/>
      <selection pane="bottomLeft" activeCell="A6" sqref="A6"/>
      <selection pane="bottomRight" activeCell="F36" sqref="C36:F36"/>
    </sheetView>
  </sheetViews>
  <sheetFormatPr defaultRowHeight="15"/>
  <cols>
    <col min="1" max="1" width="8.7109375" style="307"/>
    <col min="2" max="2" width="82.5703125" style="489" customWidth="1"/>
    <col min="3" max="7" width="17.5703125" style="307" customWidth="1"/>
  </cols>
  <sheetData>
    <row r="1" spans="1:7">
      <c r="A1" s="307" t="s">
        <v>31</v>
      </c>
      <c r="B1" s="3" t="str">
        <f>'Info '!C2</f>
        <v>JSC " Halyk Bank Georgia"</v>
      </c>
    </row>
    <row r="2" spans="1:7">
      <c r="A2" s="307" t="s">
        <v>32</v>
      </c>
      <c r="B2" s="481">
        <v>44377</v>
      </c>
    </row>
    <row r="4" spans="1:7" ht="15.75" thickBot="1">
      <c r="A4" s="307" t="s">
        <v>537</v>
      </c>
      <c r="B4" s="490" t="s">
        <v>498</v>
      </c>
    </row>
    <row r="5" spans="1:7">
      <c r="A5" s="491"/>
      <c r="B5" s="492"/>
      <c r="C5" s="713" t="s">
        <v>499</v>
      </c>
      <c r="D5" s="713"/>
      <c r="E5" s="713"/>
      <c r="F5" s="713"/>
      <c r="G5" s="714" t="s">
        <v>500</v>
      </c>
    </row>
    <row r="6" spans="1:7">
      <c r="A6" s="493"/>
      <c r="B6" s="494"/>
      <c r="C6" s="495" t="s">
        <v>501</v>
      </c>
      <c r="D6" s="496" t="s">
        <v>502</v>
      </c>
      <c r="E6" s="496" t="s">
        <v>503</v>
      </c>
      <c r="F6" s="496" t="s">
        <v>504</v>
      </c>
      <c r="G6" s="715"/>
    </row>
    <row r="7" spans="1:7">
      <c r="A7" s="497"/>
      <c r="B7" s="498" t="s">
        <v>505</v>
      </c>
      <c r="C7" s="499"/>
      <c r="D7" s="499"/>
      <c r="E7" s="499"/>
      <c r="F7" s="499"/>
      <c r="G7" s="500"/>
    </row>
    <row r="8" spans="1:7">
      <c r="A8" s="501">
        <v>1</v>
      </c>
      <c r="B8" s="502" t="s">
        <v>506</v>
      </c>
      <c r="C8" s="503">
        <f>SUM(C9:C10)</f>
        <v>97232125</v>
      </c>
      <c r="D8" s="503">
        <f>SUM(D9:D10)</f>
        <v>0</v>
      </c>
      <c r="E8" s="503">
        <f>SUM(E9:E10)</f>
        <v>0</v>
      </c>
      <c r="F8" s="503">
        <f>SUM(F9:F10)</f>
        <v>278943852.16999996</v>
      </c>
      <c r="G8" s="504">
        <f>SUM(G9:G10)</f>
        <v>376175977.16999996</v>
      </c>
    </row>
    <row r="9" spans="1:7">
      <c r="A9" s="501">
        <v>2</v>
      </c>
      <c r="B9" s="505" t="s">
        <v>507</v>
      </c>
      <c r="C9" s="503">
        <v>97232125</v>
      </c>
      <c r="D9" s="503"/>
      <c r="E9" s="503"/>
      <c r="F9" s="503">
        <v>31603000</v>
      </c>
      <c r="G9" s="504">
        <v>128835125</v>
      </c>
    </row>
    <row r="10" spans="1:7">
      <c r="A10" s="501">
        <v>3</v>
      </c>
      <c r="B10" s="505" t="s">
        <v>508</v>
      </c>
      <c r="C10" s="506"/>
      <c r="D10" s="506"/>
      <c r="E10" s="506"/>
      <c r="F10" s="503">
        <v>247340852.16999999</v>
      </c>
      <c r="G10" s="504">
        <v>247340852.16999999</v>
      </c>
    </row>
    <row r="11" spans="1:7" ht="14.45" customHeight="1">
      <c r="A11" s="501">
        <v>4</v>
      </c>
      <c r="B11" s="502" t="s">
        <v>509</v>
      </c>
      <c r="C11" s="503">
        <f t="shared" ref="C11:F11" si="0">SUM(C12:C13)</f>
        <v>22665856.309999995</v>
      </c>
      <c r="D11" s="503">
        <f t="shared" si="0"/>
        <v>12902459.229999999</v>
      </c>
      <c r="E11" s="503">
        <f t="shared" si="0"/>
        <v>20180961.839999985</v>
      </c>
      <c r="F11" s="503">
        <f t="shared" si="0"/>
        <v>3901757.33</v>
      </c>
      <c r="G11" s="504">
        <f>SUM(G12:G13)</f>
        <v>52545118.394500017</v>
      </c>
    </row>
    <row r="12" spans="1:7">
      <c r="A12" s="501">
        <v>5</v>
      </c>
      <c r="B12" s="505" t="s">
        <v>510</v>
      </c>
      <c r="C12" s="503">
        <v>19179555.519999996</v>
      </c>
      <c r="D12" s="507">
        <v>11244728.819999998</v>
      </c>
      <c r="E12" s="503">
        <v>18589635.349999987</v>
      </c>
      <c r="F12" s="503">
        <v>1474082.6199999999</v>
      </c>
      <c r="G12" s="504">
        <v>47963602.194500014</v>
      </c>
    </row>
    <row r="13" spans="1:7">
      <c r="A13" s="501">
        <v>6</v>
      </c>
      <c r="B13" s="505" t="s">
        <v>511</v>
      </c>
      <c r="C13" s="503">
        <v>3486300.7899999991</v>
      </c>
      <c r="D13" s="507">
        <v>1657730.4100000001</v>
      </c>
      <c r="E13" s="503">
        <v>1591326.49</v>
      </c>
      <c r="F13" s="503">
        <v>2427674.71</v>
      </c>
      <c r="G13" s="504">
        <v>4581516.2</v>
      </c>
    </row>
    <row r="14" spans="1:7">
      <c r="A14" s="501">
        <v>7</v>
      </c>
      <c r="B14" s="502" t="s">
        <v>512</v>
      </c>
      <c r="C14" s="503">
        <f t="shared" ref="C14:F14" si="1">SUM(C15:C16)</f>
        <v>176495742.11999995</v>
      </c>
      <c r="D14" s="503">
        <f t="shared" si="1"/>
        <v>77781965.170000002</v>
      </c>
      <c r="E14" s="503">
        <f t="shared" si="1"/>
        <v>16267883.53999999</v>
      </c>
      <c r="F14" s="503">
        <f t="shared" si="1"/>
        <v>4680738.0600000005</v>
      </c>
      <c r="G14" s="504">
        <f>SUM(G15:G16)</f>
        <v>69770794.474999994</v>
      </c>
    </row>
    <row r="15" spans="1:7" ht="39">
      <c r="A15" s="501">
        <v>8</v>
      </c>
      <c r="B15" s="505" t="s">
        <v>513</v>
      </c>
      <c r="C15" s="503">
        <v>98342602.179999828</v>
      </c>
      <c r="D15" s="507">
        <v>20250365.169999998</v>
      </c>
      <c r="E15" s="503">
        <v>8746283.5399999898</v>
      </c>
      <c r="F15" s="503">
        <v>4680738.0600000005</v>
      </c>
      <c r="G15" s="504">
        <v>66009994.474999994</v>
      </c>
    </row>
    <row r="16" spans="1:7" ht="26.25">
      <c r="A16" s="501">
        <v>9</v>
      </c>
      <c r="B16" s="505" t="s">
        <v>514</v>
      </c>
      <c r="C16" s="503">
        <v>78153139.940000117</v>
      </c>
      <c r="D16" s="507">
        <v>57531600</v>
      </c>
      <c r="E16" s="503">
        <v>7521600</v>
      </c>
      <c r="F16" s="503"/>
      <c r="G16" s="504">
        <v>3760800</v>
      </c>
    </row>
    <row r="17" spans="1:7">
      <c r="A17" s="501">
        <v>10</v>
      </c>
      <c r="B17" s="502" t="s">
        <v>515</v>
      </c>
      <c r="C17" s="503"/>
      <c r="D17" s="507"/>
      <c r="E17" s="503"/>
      <c r="F17" s="503"/>
      <c r="G17" s="504"/>
    </row>
    <row r="18" spans="1:7">
      <c r="A18" s="501">
        <v>11</v>
      </c>
      <c r="B18" s="502" t="s">
        <v>516</v>
      </c>
      <c r="C18" s="503">
        <f>SUM(C19:C20)</f>
        <v>0</v>
      </c>
      <c r="D18" s="507">
        <f t="shared" ref="D18:G18" si="2">SUM(D19:D20)</f>
        <v>6104935.6230558269</v>
      </c>
      <c r="E18" s="503">
        <f t="shared" si="2"/>
        <v>5562585.883193586</v>
      </c>
      <c r="F18" s="503">
        <f t="shared" si="2"/>
        <v>15590723.333750583</v>
      </c>
      <c r="G18" s="504">
        <f t="shared" si="2"/>
        <v>0</v>
      </c>
    </row>
    <row r="19" spans="1:7">
      <c r="A19" s="501">
        <v>12</v>
      </c>
      <c r="B19" s="505" t="s">
        <v>517</v>
      </c>
      <c r="C19" s="506"/>
      <c r="D19" s="507"/>
      <c r="E19" s="503"/>
      <c r="F19" s="503"/>
      <c r="G19" s="504"/>
    </row>
    <row r="20" spans="1:7">
      <c r="A20" s="501">
        <v>13</v>
      </c>
      <c r="B20" s="505" t="s">
        <v>518</v>
      </c>
      <c r="C20" s="503"/>
      <c r="D20" s="503">
        <v>6104935.6230558269</v>
      </c>
      <c r="E20" s="503">
        <v>5562585.883193586</v>
      </c>
      <c r="F20" s="503">
        <v>15590723.333750583</v>
      </c>
      <c r="G20" s="504"/>
    </row>
    <row r="21" spans="1:7">
      <c r="A21" s="508">
        <v>14</v>
      </c>
      <c r="B21" s="509" t="s">
        <v>519</v>
      </c>
      <c r="C21" s="506"/>
      <c r="D21" s="506"/>
      <c r="E21" s="506"/>
      <c r="F21" s="506"/>
      <c r="G21" s="510">
        <f>SUM(G8,G11,G14,G17,G18)</f>
        <v>498491890.0395</v>
      </c>
    </row>
    <row r="22" spans="1:7">
      <c r="A22" s="511"/>
      <c r="B22" s="512" t="s">
        <v>520</v>
      </c>
      <c r="C22" s="513"/>
      <c r="D22" s="514"/>
      <c r="E22" s="513"/>
      <c r="F22" s="513"/>
      <c r="G22" s="515"/>
    </row>
    <row r="23" spans="1:7">
      <c r="A23" s="501">
        <v>15</v>
      </c>
      <c r="B23" s="502" t="s">
        <v>521</v>
      </c>
      <c r="C23" s="516">
        <v>169521853.33000001</v>
      </c>
      <c r="D23" s="517"/>
      <c r="E23" s="516"/>
      <c r="F23" s="516">
        <v>831646.44</v>
      </c>
      <c r="G23" s="504">
        <v>3832298.6749999998</v>
      </c>
    </row>
    <row r="24" spans="1:7">
      <c r="A24" s="501">
        <v>16</v>
      </c>
      <c r="B24" s="502" t="s">
        <v>522</v>
      </c>
      <c r="C24" s="503">
        <f>SUM(C25:C27,C29,C31)</f>
        <v>508359.6</v>
      </c>
      <c r="D24" s="507">
        <f t="shared" ref="D24:G24" si="3">SUM(D25:D27,D29,D31)</f>
        <v>73212029.019261196</v>
      </c>
      <c r="E24" s="503">
        <f t="shared" si="3"/>
        <v>45644086.195564397</v>
      </c>
      <c r="F24" s="503">
        <f t="shared" si="3"/>
        <v>286149128.5922237</v>
      </c>
      <c r="G24" s="504">
        <f t="shared" si="3"/>
        <v>297414375.07303518</v>
      </c>
    </row>
    <row r="25" spans="1:7">
      <c r="A25" s="501">
        <v>17</v>
      </c>
      <c r="B25" s="505" t="s">
        <v>523</v>
      </c>
      <c r="C25" s="503"/>
      <c r="D25" s="507"/>
      <c r="E25" s="503"/>
      <c r="F25" s="503"/>
      <c r="G25" s="504"/>
    </row>
    <row r="26" spans="1:7" ht="26.25">
      <c r="A26" s="501">
        <v>18</v>
      </c>
      <c r="B26" s="505" t="s">
        <v>524</v>
      </c>
      <c r="C26" s="503">
        <v>508359.6</v>
      </c>
      <c r="D26" s="507">
        <v>15595220.880639611</v>
      </c>
      <c r="E26" s="503">
        <v>331684.40210659982</v>
      </c>
      <c r="F26" s="503">
        <v>944210.20304084278</v>
      </c>
      <c r="G26" s="504">
        <v>3525589.4761900841</v>
      </c>
    </row>
    <row r="27" spans="1:7">
      <c r="A27" s="501">
        <v>19</v>
      </c>
      <c r="B27" s="505" t="s">
        <v>525</v>
      </c>
      <c r="C27" s="503"/>
      <c r="D27" s="507">
        <v>46868676.042257354</v>
      </c>
      <c r="E27" s="503">
        <v>36583140.22879003</v>
      </c>
      <c r="F27" s="503">
        <v>154812928.53249052</v>
      </c>
      <c r="G27" s="504">
        <v>173316897.38814062</v>
      </c>
    </row>
    <row r="28" spans="1:7">
      <c r="A28" s="501">
        <v>20</v>
      </c>
      <c r="B28" s="518" t="s">
        <v>526</v>
      </c>
      <c r="C28" s="503"/>
      <c r="D28" s="507"/>
      <c r="E28" s="503"/>
      <c r="F28" s="503"/>
      <c r="G28" s="504"/>
    </row>
    <row r="29" spans="1:7">
      <c r="A29" s="501">
        <v>21</v>
      </c>
      <c r="B29" s="505" t="s">
        <v>527</v>
      </c>
      <c r="C29" s="503"/>
      <c r="D29" s="507">
        <v>10748132.09636423</v>
      </c>
      <c r="E29" s="503">
        <v>8729261.5646677688</v>
      </c>
      <c r="F29" s="503">
        <v>129559539.85669234</v>
      </c>
      <c r="G29" s="504">
        <v>119864305.70870449</v>
      </c>
    </row>
    <row r="30" spans="1:7">
      <c r="A30" s="501">
        <v>22</v>
      </c>
      <c r="B30" s="518" t="s">
        <v>526</v>
      </c>
      <c r="C30" s="503"/>
      <c r="D30" s="507"/>
      <c r="E30" s="503"/>
      <c r="F30" s="503"/>
      <c r="G30" s="504"/>
    </row>
    <row r="31" spans="1:7">
      <c r="A31" s="501">
        <v>23</v>
      </c>
      <c r="B31" s="505" t="s">
        <v>528</v>
      </c>
      <c r="C31" s="503"/>
      <c r="D31" s="507"/>
      <c r="E31" s="503"/>
      <c r="F31" s="503">
        <v>832450</v>
      </c>
      <c r="G31" s="504">
        <v>707582.5</v>
      </c>
    </row>
    <row r="32" spans="1:7">
      <c r="A32" s="501">
        <v>24</v>
      </c>
      <c r="B32" s="502" t="s">
        <v>529</v>
      </c>
      <c r="C32" s="503"/>
      <c r="D32" s="507"/>
      <c r="E32" s="503"/>
      <c r="F32" s="503"/>
      <c r="G32" s="504"/>
    </row>
    <row r="33" spans="1:7">
      <c r="A33" s="501">
        <v>25</v>
      </c>
      <c r="B33" s="502" t="s">
        <v>530</v>
      </c>
      <c r="C33" s="503">
        <f>SUM(C34:C35)</f>
        <v>26478367.439999998</v>
      </c>
      <c r="D33" s="503">
        <f>SUM(D34:D35)</f>
        <v>25031464.039684501</v>
      </c>
      <c r="E33" s="503">
        <f>SUM(E34:E35)</f>
        <v>8920963.8567547631</v>
      </c>
      <c r="F33" s="503">
        <f>SUM(F34:F35)</f>
        <v>95765903.336511448</v>
      </c>
      <c r="G33" s="504">
        <f>SUM(G34:G35)</f>
        <v>139319585.85973108</v>
      </c>
    </row>
    <row r="34" spans="1:7">
      <c r="A34" s="501">
        <v>26</v>
      </c>
      <c r="B34" s="505" t="s">
        <v>531</v>
      </c>
      <c r="C34" s="506"/>
      <c r="D34" s="507">
        <v>198202.26999999955</v>
      </c>
      <c r="E34" s="503"/>
      <c r="F34" s="503"/>
      <c r="G34" s="504">
        <v>198202.26999999955</v>
      </c>
    </row>
    <row r="35" spans="1:7">
      <c r="A35" s="501">
        <v>27</v>
      </c>
      <c r="B35" s="505" t="s">
        <v>532</v>
      </c>
      <c r="C35" s="503">
        <v>26478367.439999998</v>
      </c>
      <c r="D35" s="507">
        <v>24833261.769684501</v>
      </c>
      <c r="E35" s="503">
        <v>8920963.8567547631</v>
      </c>
      <c r="F35" s="503">
        <v>95765903.336511448</v>
      </c>
      <c r="G35" s="504">
        <v>139121383.58973107</v>
      </c>
    </row>
    <row r="36" spans="1:7">
      <c r="A36" s="501">
        <v>28</v>
      </c>
      <c r="B36" s="502" t="s">
        <v>533</v>
      </c>
      <c r="C36" s="503">
        <v>33653416.379000001</v>
      </c>
      <c r="D36" s="507">
        <v>1832044.2714</v>
      </c>
      <c r="E36" s="503">
        <v>4606106.4346000012</v>
      </c>
      <c r="F36" s="503">
        <v>739102.02500000002</v>
      </c>
      <c r="G36" s="504">
        <v>2400396.0915000001</v>
      </c>
    </row>
    <row r="37" spans="1:7">
      <c r="A37" s="508">
        <v>29</v>
      </c>
      <c r="B37" s="509" t="s">
        <v>534</v>
      </c>
      <c r="C37" s="506"/>
      <c r="D37" s="506"/>
      <c r="E37" s="506"/>
      <c r="F37" s="506"/>
      <c r="G37" s="510">
        <f>SUM(G23:G24,G32:G33,G36)</f>
        <v>442966655.69926625</v>
      </c>
    </row>
    <row r="38" spans="1:7">
      <c r="A38" s="497"/>
      <c r="B38" s="519"/>
      <c r="C38" s="520"/>
      <c r="D38" s="520"/>
      <c r="E38" s="520"/>
      <c r="F38" s="520"/>
      <c r="G38" s="521"/>
    </row>
    <row r="39" spans="1:7" ht="15.75" thickBot="1">
      <c r="A39" s="522">
        <v>30</v>
      </c>
      <c r="B39" s="523" t="s">
        <v>535</v>
      </c>
      <c r="C39" s="363"/>
      <c r="D39" s="364"/>
      <c r="E39" s="364"/>
      <c r="F39" s="365"/>
      <c r="G39" s="524">
        <f>IFERROR(G21/G37,0)</f>
        <v>1.1253485643351229</v>
      </c>
    </row>
    <row r="40" spans="1:7">
      <c r="C40" s="656"/>
      <c r="D40" s="657"/>
    </row>
    <row r="42" spans="1:7" ht="39">
      <c r="B42" s="489" t="s">
        <v>536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O36" sqref="O36"/>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140625" style="5"/>
  </cols>
  <sheetData>
    <row r="1" spans="1:8">
      <c r="A1" s="2" t="s">
        <v>31</v>
      </c>
      <c r="B1" s="3" t="str">
        <f>'Info '!C2</f>
        <v>JSC " Halyk Bank Georgia"</v>
      </c>
    </row>
    <row r="2" spans="1:8">
      <c r="A2" s="2" t="s">
        <v>32</v>
      </c>
      <c r="B2" s="481">
        <v>44377</v>
      </c>
      <c r="C2" s="6"/>
      <c r="D2" s="7"/>
      <c r="E2" s="7"/>
      <c r="F2" s="7"/>
      <c r="G2" s="7"/>
      <c r="H2" s="8"/>
    </row>
    <row r="3" spans="1:8">
      <c r="A3" s="2"/>
      <c r="B3" s="6"/>
      <c r="C3" s="6"/>
      <c r="D3" s="7"/>
      <c r="E3" s="7"/>
      <c r="F3" s="7"/>
      <c r="G3" s="7"/>
      <c r="H3" s="8"/>
    </row>
    <row r="4" spans="1:8" ht="15" thickBot="1">
      <c r="A4" s="9" t="s">
        <v>141</v>
      </c>
      <c r="B4" s="10" t="s">
        <v>140</v>
      </c>
      <c r="C4" s="10"/>
      <c r="D4" s="10"/>
      <c r="E4" s="10"/>
      <c r="F4" s="10"/>
      <c r="G4" s="10"/>
      <c r="H4" s="8"/>
    </row>
    <row r="5" spans="1:8">
      <c r="A5" s="11" t="s">
        <v>7</v>
      </c>
      <c r="B5" s="12"/>
      <c r="C5" s="479" t="str">
        <f>INT((MONTH($B$2))/3)&amp;"Q"&amp;"-"&amp;YEAR($B$2)</f>
        <v>2Q-2021</v>
      </c>
      <c r="D5" s="479" t="str">
        <f>IF(INT(MONTH($B$2))=3, "4"&amp;"Q"&amp;"-"&amp;YEAR($B$2)-1, IF(INT(MONTH($B$2))=6, "1"&amp;"Q"&amp;"-"&amp;YEAR($B$2), IF(INT(MONTH($B$2))=9, "2"&amp;"Q"&amp;"-"&amp;YEAR($B$2),IF(INT(MONTH($B$2))=12, "3"&amp;"Q"&amp;"-"&amp;YEAR($B$2), 0))))</f>
        <v>1Q-2021</v>
      </c>
      <c r="E5" s="479" t="str">
        <f>IF(INT(MONTH($B$2))=3, "3"&amp;"Q"&amp;"-"&amp;YEAR($B$2)-1, IF(INT(MONTH($B$2))=6, "4"&amp;"Q"&amp;"-"&amp;YEAR($B$2)-1, IF(INT(MONTH($B$2))=9, "1"&amp;"Q"&amp;"-"&amp;YEAR($B$2),IF(INT(MONTH($B$2))=12, "2"&amp;"Q"&amp;"-"&amp;YEAR($B$2), 0))))</f>
        <v>4Q-2020</v>
      </c>
      <c r="F5" s="479" t="str">
        <f>IF(INT(MONTH($B$2))=3, "2"&amp;"Q"&amp;"-"&amp;YEAR($B$2)-1, IF(INT(MONTH($B$2))=6, "3"&amp;"Q"&amp;"-"&amp;YEAR($B$2)-1, IF(INT(MONTH($B$2))=9, "4"&amp;"Q"&amp;"-"&amp;YEAR($B$2)-1,IF(INT(MONTH($B$2))=12, "1"&amp;"Q"&amp;"-"&amp;YEAR($B$2), 0))))</f>
        <v>3Q-2020</v>
      </c>
      <c r="G5" s="480" t="str">
        <f>IF(INT(MONTH($B$2))=3, "1"&amp;"Q"&amp;"-"&amp;YEAR($B$2)-1, IF(INT(MONTH($B$2))=6, "2"&amp;"Q"&amp;"-"&amp;YEAR($B$2)-1, IF(INT(MONTH($B$2))=9, "3"&amp;"Q"&amp;"-"&amp;YEAR($B$2)-1,IF(INT(MONTH($B$2))=12, "4"&amp;"Q"&amp;"-"&amp;YEAR($B$2)-1, 0))))</f>
        <v>2Q-2020</v>
      </c>
    </row>
    <row r="6" spans="1:8">
      <c r="B6" s="247" t="s">
        <v>139</v>
      </c>
      <c r="C6" s="483"/>
      <c r="D6" s="483"/>
      <c r="E6" s="483"/>
      <c r="F6" s="483"/>
      <c r="G6" s="484"/>
    </row>
    <row r="7" spans="1:8">
      <c r="A7" s="13"/>
      <c r="B7" s="248" t="s">
        <v>137</v>
      </c>
      <c r="C7" s="483"/>
      <c r="D7" s="483"/>
      <c r="E7" s="483"/>
      <c r="F7" s="483"/>
      <c r="G7" s="484"/>
    </row>
    <row r="8" spans="1:8">
      <c r="A8" s="485">
        <v>1</v>
      </c>
      <c r="B8" s="14" t="s">
        <v>488</v>
      </c>
      <c r="C8" s="15">
        <v>97232125</v>
      </c>
      <c r="D8" s="16">
        <v>93458882</v>
      </c>
      <c r="E8" s="16">
        <v>89091315</v>
      </c>
      <c r="F8" s="16">
        <v>81009945.389999986</v>
      </c>
      <c r="G8" s="17">
        <v>81009945.389999986</v>
      </c>
    </row>
    <row r="9" spans="1:8">
      <c r="A9" s="485">
        <v>2</v>
      </c>
      <c r="B9" s="14" t="s">
        <v>489</v>
      </c>
      <c r="C9" s="15">
        <v>97232125</v>
      </c>
      <c r="D9" s="16">
        <v>93458882</v>
      </c>
      <c r="E9" s="16">
        <v>89091315</v>
      </c>
      <c r="F9" s="16">
        <v>81009945.389999986</v>
      </c>
      <c r="G9" s="17">
        <v>81009945.389999986</v>
      </c>
    </row>
    <row r="10" spans="1:8">
      <c r="A10" s="485">
        <v>3</v>
      </c>
      <c r="B10" s="14" t="s">
        <v>246</v>
      </c>
      <c r="C10" s="15">
        <v>137251365.40000001</v>
      </c>
      <c r="D10" s="16">
        <v>135207939.84999999</v>
      </c>
      <c r="E10" s="16">
        <v>129266362.88648251</v>
      </c>
      <c r="F10" s="16">
        <v>120177527.51844999</v>
      </c>
      <c r="G10" s="17">
        <v>120177527.51844999</v>
      </c>
    </row>
    <row r="11" spans="1:8">
      <c r="A11" s="485">
        <v>4</v>
      </c>
      <c r="B11" s="14" t="s">
        <v>491</v>
      </c>
      <c r="C11" s="15">
        <v>45042965.129491702</v>
      </c>
      <c r="D11" s="16">
        <v>42682182.710000746</v>
      </c>
      <c r="E11" s="16">
        <v>36614797.62634743</v>
      </c>
      <c r="F11" s="16">
        <v>34596162.55846519</v>
      </c>
      <c r="G11" s="17">
        <v>30378409.400630258</v>
      </c>
    </row>
    <row r="12" spans="1:8">
      <c r="A12" s="485">
        <v>5</v>
      </c>
      <c r="B12" s="14" t="s">
        <v>492</v>
      </c>
      <c r="C12" s="15">
        <v>60080453.409388363</v>
      </c>
      <c r="D12" s="16">
        <v>56932151.795061879</v>
      </c>
      <c r="E12" s="16">
        <v>48841777.263999686</v>
      </c>
      <c r="F12" s="16">
        <v>46149760.889442727</v>
      </c>
      <c r="G12" s="17">
        <v>40524255.63789086</v>
      </c>
    </row>
    <row r="13" spans="1:8">
      <c r="A13" s="485">
        <v>6</v>
      </c>
      <c r="B13" s="14" t="s">
        <v>490</v>
      </c>
      <c r="C13" s="15">
        <v>93004826.507578462</v>
      </c>
      <c r="D13" s="16">
        <v>88376642.90051344</v>
      </c>
      <c r="E13" s="16">
        <v>84069342.434300214</v>
      </c>
      <c r="F13" s="16">
        <v>79366515.893588826</v>
      </c>
      <c r="G13" s="17">
        <v>69945343.987190321</v>
      </c>
    </row>
    <row r="14" spans="1:8">
      <c r="A14" s="13"/>
      <c r="B14" s="247" t="s">
        <v>494</v>
      </c>
      <c r="C14" s="483"/>
      <c r="D14" s="483"/>
      <c r="E14" s="483"/>
      <c r="F14" s="483"/>
      <c r="G14" s="484"/>
    </row>
    <row r="15" spans="1:8" ht="15" customHeight="1">
      <c r="A15" s="485">
        <v>7</v>
      </c>
      <c r="B15" s="14" t="s">
        <v>493</v>
      </c>
      <c r="C15" s="329">
        <v>730215462.47918248</v>
      </c>
      <c r="D15" s="16">
        <v>686111984.05228972</v>
      </c>
      <c r="E15" s="16">
        <v>645230409.40058529</v>
      </c>
      <c r="F15" s="16">
        <v>556017220.33995605</v>
      </c>
      <c r="G15" s="17">
        <v>556017220.33995605</v>
      </c>
    </row>
    <row r="16" spans="1:8">
      <c r="A16" s="13"/>
      <c r="B16" s="247" t="s">
        <v>495</v>
      </c>
      <c r="C16" s="483"/>
      <c r="D16" s="483"/>
      <c r="E16" s="483"/>
      <c r="F16" s="483"/>
      <c r="G16" s="484"/>
    </row>
    <row r="17" spans="1:7" s="18" customFormat="1">
      <c r="A17" s="485"/>
      <c r="B17" s="248" t="s">
        <v>479</v>
      </c>
      <c r="C17" s="592">
        <v>0.13315539042392158</v>
      </c>
      <c r="D17" s="593">
        <v>0.13621520126789877</v>
      </c>
      <c r="E17" s="593">
        <v>0.1380767454571232</v>
      </c>
      <c r="F17" s="593">
        <v>0.14569682813145513</v>
      </c>
      <c r="G17" s="594">
        <v>0.14569682813145513</v>
      </c>
    </row>
    <row r="18" spans="1:7">
      <c r="A18" s="11">
        <v>8</v>
      </c>
      <c r="B18" s="14" t="s">
        <v>488</v>
      </c>
      <c r="C18" s="595">
        <v>0.13315539042392158</v>
      </c>
      <c r="D18" s="596">
        <v>0.13621520126789877</v>
      </c>
      <c r="E18" s="596">
        <v>0.1380767454571232</v>
      </c>
      <c r="F18" s="596">
        <v>0.14569682813145513</v>
      </c>
      <c r="G18" s="597">
        <v>0.14569682813145513</v>
      </c>
    </row>
    <row r="19" spans="1:7" ht="15" customHeight="1">
      <c r="A19" s="11">
        <v>9</v>
      </c>
      <c r="B19" s="14" t="s">
        <v>489</v>
      </c>
      <c r="C19" s="595">
        <v>0.18796009185290685</v>
      </c>
      <c r="D19" s="596">
        <v>0.19706395310491409</v>
      </c>
      <c r="E19" s="596">
        <v>0.20034139898423275</v>
      </c>
      <c r="F19" s="596">
        <v>0.21613993797705028</v>
      </c>
      <c r="G19" s="597">
        <v>0.21613993797705028</v>
      </c>
    </row>
    <row r="20" spans="1:7">
      <c r="A20" s="11">
        <v>10</v>
      </c>
      <c r="B20" s="14" t="s">
        <v>246</v>
      </c>
      <c r="C20" s="595">
        <v>6.1684485530564645E-2</v>
      </c>
      <c r="D20" s="596">
        <v>6.2208770145527538E-2</v>
      </c>
      <c r="E20" s="596">
        <v>5.6746856770688053E-2</v>
      </c>
      <c r="F20" s="596">
        <v>5.6966160245432364E-2</v>
      </c>
      <c r="G20" s="597">
        <v>5.7408655398549266E-2</v>
      </c>
    </row>
    <row r="21" spans="1:7">
      <c r="A21" s="11">
        <v>11</v>
      </c>
      <c r="B21" s="14" t="s">
        <v>491</v>
      </c>
      <c r="C21" s="595">
        <v>8.2277706370948264E-2</v>
      </c>
      <c r="D21" s="596">
        <v>8.2977929431885547E-2</v>
      </c>
      <c r="E21" s="596">
        <v>7.569664503161494E-2</v>
      </c>
      <c r="F21" s="596">
        <v>7.5990354990198433E-2</v>
      </c>
      <c r="G21" s="597">
        <v>7.6582121088608651E-2</v>
      </c>
    </row>
    <row r="22" spans="1:7">
      <c r="A22" s="11">
        <v>12</v>
      </c>
      <c r="B22" s="14" t="s">
        <v>492</v>
      </c>
      <c r="C22" s="595">
        <v>0.12736627925107777</v>
      </c>
      <c r="D22" s="596">
        <v>0.12880789864439696</v>
      </c>
      <c r="E22" s="596">
        <v>0.13029352183261181</v>
      </c>
      <c r="F22" s="596">
        <v>0.13068517801288804</v>
      </c>
      <c r="G22" s="597">
        <v>0.13218164574509589</v>
      </c>
    </row>
    <row r="23" spans="1:7">
      <c r="A23" s="11">
        <v>13</v>
      </c>
      <c r="B23" s="14" t="s">
        <v>490</v>
      </c>
      <c r="C23" s="330"/>
      <c r="D23" s="19"/>
      <c r="E23" s="19"/>
      <c r="F23" s="19"/>
      <c r="G23" s="20"/>
    </row>
    <row r="24" spans="1:7">
      <c r="A24" s="13"/>
      <c r="B24" s="247" t="s">
        <v>136</v>
      </c>
      <c r="C24" s="483"/>
      <c r="D24" s="483"/>
      <c r="E24" s="483"/>
      <c r="F24" s="483"/>
      <c r="G24" s="484"/>
    </row>
    <row r="25" spans="1:7" ht="15" customHeight="1">
      <c r="A25" s="486">
        <v>14</v>
      </c>
      <c r="B25" s="14" t="s">
        <v>135</v>
      </c>
      <c r="C25" s="598">
        <v>7.1986571929448226E-2</v>
      </c>
      <c r="D25" s="599">
        <v>7.1964933367923839E-2</v>
      </c>
      <c r="E25" s="599">
        <v>7.362168234200446E-2</v>
      </c>
      <c r="F25" s="599">
        <v>7.3378737779839998E-2</v>
      </c>
      <c r="G25" s="600">
        <v>7.2627933623583302E-2</v>
      </c>
    </row>
    <row r="26" spans="1:7">
      <c r="A26" s="486">
        <v>15</v>
      </c>
      <c r="B26" s="14" t="s">
        <v>134</v>
      </c>
      <c r="C26" s="598">
        <v>2.7330154762073962E-2</v>
      </c>
      <c r="D26" s="599">
        <v>2.662745801076272E-2</v>
      </c>
      <c r="E26" s="599">
        <v>2.6083412860326356E-2</v>
      </c>
      <c r="F26" s="599">
        <v>2.5744810513062797E-2</v>
      </c>
      <c r="G26" s="600">
        <v>2.5436180948168324E-2</v>
      </c>
    </row>
    <row r="27" spans="1:7">
      <c r="A27" s="486">
        <v>16</v>
      </c>
      <c r="B27" s="14" t="s">
        <v>133</v>
      </c>
      <c r="C27" s="598">
        <v>2.0447361840320845E-2</v>
      </c>
      <c r="D27" s="599">
        <v>1.7395135748386217E-2</v>
      </c>
      <c r="E27" s="599">
        <v>2.4635979712683862E-2</v>
      </c>
      <c r="F27" s="599">
        <v>2.4364768946606521E-2</v>
      </c>
      <c r="G27" s="600">
        <v>1.8725825895889118E-2</v>
      </c>
    </row>
    <row r="28" spans="1:7">
      <c r="A28" s="486">
        <v>17</v>
      </c>
      <c r="B28" s="14" t="s">
        <v>132</v>
      </c>
      <c r="C28" s="598">
        <v>4.4656417167374264E-2</v>
      </c>
      <c r="D28" s="599">
        <v>4.5337475357161108E-2</v>
      </c>
      <c r="E28" s="599">
        <v>4.7538269481678108E-2</v>
      </c>
      <c r="F28" s="599">
        <v>4.7633927266777204E-2</v>
      </c>
      <c r="G28" s="600">
        <v>4.7191752675414977E-2</v>
      </c>
    </row>
    <row r="29" spans="1:7">
      <c r="A29" s="486">
        <v>18</v>
      </c>
      <c r="B29" s="14" t="s">
        <v>272</v>
      </c>
      <c r="C29" s="598">
        <v>2.2494739779568743E-2</v>
      </c>
      <c r="D29" s="599">
        <v>2.2451442265729073E-2</v>
      </c>
      <c r="E29" s="599">
        <v>-2.3678447919048117E-2</v>
      </c>
      <c r="F29" s="599">
        <v>-4.1552513713555096E-2</v>
      </c>
      <c r="G29" s="600">
        <v>-7.5139986637203379E-2</v>
      </c>
    </row>
    <row r="30" spans="1:7">
      <c r="A30" s="486">
        <v>19</v>
      </c>
      <c r="B30" s="14" t="s">
        <v>273</v>
      </c>
      <c r="C30" s="598">
        <v>0.15380730897296296</v>
      </c>
      <c r="D30" s="599">
        <v>0.14803119872587431</v>
      </c>
      <c r="E30" s="599">
        <v>-0.13556970613566499</v>
      </c>
      <c r="F30" s="599">
        <v>-0.22901967161426309</v>
      </c>
      <c r="G30" s="600">
        <v>-0.39517206863662141</v>
      </c>
    </row>
    <row r="31" spans="1:7">
      <c r="A31" s="13"/>
      <c r="B31" s="247" t="s">
        <v>352</v>
      </c>
      <c r="C31" s="483"/>
      <c r="D31" s="483"/>
      <c r="E31" s="483"/>
      <c r="F31" s="483"/>
      <c r="G31" s="484"/>
    </row>
    <row r="32" spans="1:7">
      <c r="A32" s="486">
        <v>20</v>
      </c>
      <c r="B32" s="14" t="s">
        <v>131</v>
      </c>
      <c r="C32" s="598">
        <v>0.10603832241973278</v>
      </c>
      <c r="D32" s="599">
        <v>0.12194945033723455</v>
      </c>
      <c r="E32" s="599">
        <v>0.12040696402608927</v>
      </c>
      <c r="F32" s="599">
        <v>9.2285359208039722E-2</v>
      </c>
      <c r="G32" s="600">
        <v>0.12733143146309645</v>
      </c>
    </row>
    <row r="33" spans="1:7" ht="15" customHeight="1">
      <c r="A33" s="486">
        <v>21</v>
      </c>
      <c r="B33" s="14" t="s">
        <v>130</v>
      </c>
      <c r="C33" s="598">
        <v>7.9659961832198034E-2</v>
      </c>
      <c r="D33" s="599">
        <v>8.6837871758791096E-2</v>
      </c>
      <c r="E33" s="599">
        <v>8.9441224471540903E-2</v>
      </c>
      <c r="F33" s="599">
        <v>9.5410454611300585E-2</v>
      </c>
      <c r="G33" s="600">
        <v>0.10764706831914538</v>
      </c>
    </row>
    <row r="34" spans="1:7">
      <c r="A34" s="486">
        <v>22</v>
      </c>
      <c r="B34" s="14" t="s">
        <v>129</v>
      </c>
      <c r="C34" s="598">
        <v>0.70645130041633664</v>
      </c>
      <c r="D34" s="599">
        <v>0.72900259752692098</v>
      </c>
      <c r="E34" s="599">
        <v>0.7254358103725449</v>
      </c>
      <c r="F34" s="599">
        <v>0.75597742614343599</v>
      </c>
      <c r="G34" s="600">
        <v>0.76970290230499294</v>
      </c>
    </row>
    <row r="35" spans="1:7" ht="15" customHeight="1">
      <c r="A35" s="486">
        <v>23</v>
      </c>
      <c r="B35" s="14" t="s">
        <v>128</v>
      </c>
      <c r="C35" s="598">
        <v>0.67366190004830984</v>
      </c>
      <c r="D35" s="599">
        <v>0.6901482677866343</v>
      </c>
      <c r="E35" s="599">
        <v>0.6786499731280462</v>
      </c>
      <c r="F35" s="599">
        <v>0.69459851755400204</v>
      </c>
      <c r="G35" s="600">
        <v>0.72257418217934444</v>
      </c>
    </row>
    <row r="36" spans="1:7">
      <c r="A36" s="486">
        <v>24</v>
      </c>
      <c r="B36" s="14" t="s">
        <v>127</v>
      </c>
      <c r="C36" s="598">
        <v>0.28784715044421172</v>
      </c>
      <c r="D36" s="599">
        <v>0.16909851824742092</v>
      </c>
      <c r="E36" s="599">
        <v>0.2371468685077375</v>
      </c>
      <c r="F36" s="599">
        <v>0.19696469635428324</v>
      </c>
      <c r="G36" s="600">
        <v>0.1066366647962228</v>
      </c>
    </row>
    <row r="37" spans="1:7" ht="15" customHeight="1">
      <c r="A37" s="13"/>
      <c r="B37" s="247" t="s">
        <v>353</v>
      </c>
      <c r="C37" s="483"/>
      <c r="D37" s="483"/>
      <c r="E37" s="483"/>
      <c r="F37" s="483"/>
      <c r="G37" s="484"/>
    </row>
    <row r="38" spans="1:7" ht="15" customHeight="1">
      <c r="A38" s="486">
        <v>25</v>
      </c>
      <c r="B38" s="14" t="s">
        <v>126</v>
      </c>
      <c r="C38" s="607">
        <v>0.24460029969852023</v>
      </c>
      <c r="D38" s="608">
        <v>0.20322718401638926</v>
      </c>
      <c r="E38" s="608">
        <v>0.17095608435565615</v>
      </c>
      <c r="F38" s="608">
        <v>0.19366914310000757</v>
      </c>
      <c r="G38" s="609">
        <v>0.16153915870169494</v>
      </c>
    </row>
    <row r="39" spans="1:7" ht="15" customHeight="1">
      <c r="A39" s="486">
        <v>26</v>
      </c>
      <c r="B39" s="14" t="s">
        <v>125</v>
      </c>
      <c r="C39" s="607">
        <v>0.80483332334537316</v>
      </c>
      <c r="D39" s="608">
        <v>0.85566491164997349</v>
      </c>
      <c r="E39" s="608">
        <v>0.83632909084451235</v>
      </c>
      <c r="F39" s="608">
        <v>0.84553191837552077</v>
      </c>
      <c r="G39" s="609">
        <v>0.90521968894728277</v>
      </c>
    </row>
    <row r="40" spans="1:7" ht="15" customHeight="1">
      <c r="A40" s="486">
        <v>27</v>
      </c>
      <c r="B40" s="14" t="s">
        <v>124</v>
      </c>
      <c r="C40" s="607">
        <v>0.20882743972783704</v>
      </c>
      <c r="D40" s="608">
        <v>0.19666256224548187</v>
      </c>
      <c r="E40" s="608">
        <v>0.19202131456566429</v>
      </c>
      <c r="F40" s="608">
        <v>0.14798007343914552</v>
      </c>
      <c r="G40" s="609">
        <v>0.12022774155106232</v>
      </c>
    </row>
    <row r="41" spans="1:7" ht="15" customHeight="1">
      <c r="A41" s="487"/>
      <c r="B41" s="247" t="s">
        <v>396</v>
      </c>
      <c r="C41" s="483"/>
      <c r="D41" s="483"/>
      <c r="E41" s="483"/>
      <c r="F41" s="483"/>
      <c r="G41" s="484"/>
    </row>
    <row r="42" spans="1:7">
      <c r="A42" s="486">
        <v>28</v>
      </c>
      <c r="B42" s="14" t="s">
        <v>379</v>
      </c>
      <c r="C42" s="21">
        <v>166793048.11459017</v>
      </c>
      <c r="D42" s="22">
        <v>112578003.08849999</v>
      </c>
      <c r="E42" s="22">
        <v>96170543.219076931</v>
      </c>
      <c r="F42" s="22">
        <v>88014146.473230764</v>
      </c>
      <c r="G42" s="23">
        <v>79842540.641914323</v>
      </c>
    </row>
    <row r="43" spans="1:7" ht="15" customHeight="1">
      <c r="A43" s="486">
        <v>29</v>
      </c>
      <c r="B43" s="14" t="s">
        <v>391</v>
      </c>
      <c r="C43" s="21">
        <v>139064503.14336678</v>
      </c>
      <c r="D43" s="22">
        <v>101570803.18257138</v>
      </c>
      <c r="E43" s="22">
        <v>83359140.130720779</v>
      </c>
      <c r="F43" s="22">
        <v>70939048.765423864</v>
      </c>
      <c r="G43" s="23">
        <v>59364293.099616393</v>
      </c>
    </row>
    <row r="44" spans="1:7" ht="15" customHeight="1">
      <c r="A44" s="525">
        <v>30</v>
      </c>
      <c r="B44" s="526" t="s">
        <v>380</v>
      </c>
      <c r="C44" s="604">
        <v>1.1993934062572171</v>
      </c>
      <c r="D44" s="605">
        <v>1.1083697239859707</v>
      </c>
      <c r="E44" s="605">
        <v>1.153689242334623</v>
      </c>
      <c r="F44" s="605">
        <v>1.240700968013676</v>
      </c>
      <c r="G44" s="606">
        <v>1.3449590060465195</v>
      </c>
    </row>
    <row r="45" spans="1:7" ht="15" customHeight="1">
      <c r="A45" s="525"/>
      <c r="B45" s="247" t="s">
        <v>498</v>
      </c>
      <c r="C45" s="527"/>
      <c r="D45" s="528"/>
      <c r="E45" s="528"/>
      <c r="F45" s="528"/>
      <c r="G45" s="529"/>
    </row>
    <row r="46" spans="1:7" ht="15" customHeight="1">
      <c r="A46" s="525">
        <v>31</v>
      </c>
      <c r="B46" s="526" t="s">
        <v>505</v>
      </c>
      <c r="C46" s="527">
        <v>498491890.0395</v>
      </c>
      <c r="D46" s="528">
        <v>479345416.62850004</v>
      </c>
      <c r="E46" s="528">
        <v>471847762.30450004</v>
      </c>
      <c r="F46" s="528">
        <v>430227082.37850004</v>
      </c>
      <c r="G46" s="529">
        <v>385149864.51599997</v>
      </c>
    </row>
    <row r="47" spans="1:7" ht="15" customHeight="1">
      <c r="A47" s="525">
        <v>32</v>
      </c>
      <c r="B47" s="526" t="s">
        <v>520</v>
      </c>
      <c r="C47" s="527">
        <v>442966655.69926625</v>
      </c>
      <c r="D47" s="528">
        <v>424045233.53169209</v>
      </c>
      <c r="E47" s="528">
        <v>408458211.5861572</v>
      </c>
      <c r="F47" s="528">
        <v>377689360.38966799</v>
      </c>
      <c r="G47" s="529">
        <v>338553721.83817512</v>
      </c>
    </row>
    <row r="48" spans="1:7" ht="15" thickBot="1">
      <c r="A48" s="488">
        <v>33</v>
      </c>
      <c r="B48" s="249" t="s">
        <v>538</v>
      </c>
      <c r="C48" s="601">
        <v>1.1253485643351229</v>
      </c>
      <c r="D48" s="602">
        <v>1.1304110475107485</v>
      </c>
      <c r="E48" s="602">
        <v>1.1551922544834723</v>
      </c>
      <c r="F48" s="602">
        <v>1.1391029970625279</v>
      </c>
      <c r="G48" s="603">
        <v>1.1376329358449566</v>
      </c>
    </row>
    <row r="49" spans="1:2">
      <c r="A49" s="24"/>
    </row>
    <row r="50" spans="1:2" ht="38.25">
      <c r="B50" s="332" t="s">
        <v>480</v>
      </c>
    </row>
    <row r="51" spans="1:2" ht="51">
      <c r="B51" s="332" t="s">
        <v>395</v>
      </c>
    </row>
    <row r="53" spans="1:2">
      <c r="B53" s="33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25" sqref="C25"/>
    </sheetView>
  </sheetViews>
  <sheetFormatPr defaultColWidth="9.140625" defaultRowHeight="12.75"/>
  <cols>
    <col min="1" max="1" width="11.85546875" style="540" bestFit="1" customWidth="1"/>
    <col min="2" max="2" width="105.140625" style="540" bestFit="1" customWidth="1"/>
    <col min="3" max="3" width="17" style="540" customWidth="1"/>
    <col min="4" max="4" width="15.28515625" style="540" bestFit="1" customWidth="1"/>
    <col min="5" max="5" width="17.5703125" style="540" bestFit="1" customWidth="1"/>
    <col min="6" max="6" width="15.28515625" style="540" bestFit="1" customWidth="1"/>
    <col min="7" max="7" width="16.7109375" style="540" bestFit="1" customWidth="1"/>
    <col min="8" max="8" width="15.28515625" style="540" bestFit="1" customWidth="1"/>
    <col min="9" max="16384" width="9.140625" style="540"/>
  </cols>
  <sheetData>
    <row r="1" spans="1:8" ht="13.5">
      <c r="A1" s="530" t="s">
        <v>31</v>
      </c>
      <c r="B1" s="3" t="str">
        <f>'Info '!C2</f>
        <v>JSC " Halyk Bank Georgia"</v>
      </c>
    </row>
    <row r="2" spans="1:8" ht="13.5">
      <c r="A2" s="531" t="s">
        <v>32</v>
      </c>
      <c r="B2" s="567">
        <f>'1. key ratios '!B2</f>
        <v>44377</v>
      </c>
    </row>
    <row r="3" spans="1:8">
      <c r="A3" s="532" t="s">
        <v>545</v>
      </c>
    </row>
    <row r="5" spans="1:8" ht="15" customHeight="1">
      <c r="A5" s="716" t="s">
        <v>546</v>
      </c>
      <c r="B5" s="717"/>
      <c r="C5" s="722" t="s">
        <v>547</v>
      </c>
      <c r="D5" s="723"/>
      <c r="E5" s="723"/>
      <c r="F5" s="723"/>
      <c r="G5" s="723"/>
      <c r="H5" s="724"/>
    </row>
    <row r="6" spans="1:8">
      <c r="A6" s="718"/>
      <c r="B6" s="719"/>
      <c r="C6" s="725"/>
      <c r="D6" s="726"/>
      <c r="E6" s="726"/>
      <c r="F6" s="726"/>
      <c r="G6" s="726"/>
      <c r="H6" s="727"/>
    </row>
    <row r="7" spans="1:8">
      <c r="A7" s="720"/>
      <c r="B7" s="721"/>
      <c r="C7" s="564" t="s">
        <v>548</v>
      </c>
      <c r="D7" s="564" t="s">
        <v>549</v>
      </c>
      <c r="E7" s="564" t="s">
        <v>550</v>
      </c>
      <c r="F7" s="564" t="s">
        <v>551</v>
      </c>
      <c r="G7" s="564" t="s">
        <v>552</v>
      </c>
      <c r="H7" s="564" t="s">
        <v>110</v>
      </c>
    </row>
    <row r="8" spans="1:8">
      <c r="A8" s="534">
        <v>1</v>
      </c>
      <c r="B8" s="533" t="s">
        <v>97</v>
      </c>
      <c r="C8" s="638">
        <v>89232439</v>
      </c>
      <c r="D8" s="638">
        <v>9000000</v>
      </c>
      <c r="E8" s="638">
        <v>10907783.000000002</v>
      </c>
      <c r="F8" s="638">
        <v>5686000</v>
      </c>
      <c r="G8" s="638">
        <v>0</v>
      </c>
      <c r="H8" s="638">
        <f>SUM(C8:G8)</f>
        <v>114826222</v>
      </c>
    </row>
    <row r="9" spans="1:8">
      <c r="A9" s="534">
        <v>2</v>
      </c>
      <c r="B9" s="533" t="s">
        <v>98</v>
      </c>
      <c r="C9" s="638"/>
      <c r="D9" s="638"/>
      <c r="E9" s="638"/>
      <c r="F9" s="638"/>
      <c r="G9" s="638"/>
      <c r="H9" s="638">
        <f t="shared" ref="H9:H21" si="0">SUM(C9:G9)</f>
        <v>0</v>
      </c>
    </row>
    <row r="10" spans="1:8">
      <c r="A10" s="534">
        <v>3</v>
      </c>
      <c r="B10" s="533" t="s">
        <v>270</v>
      </c>
      <c r="C10" s="638"/>
      <c r="D10" s="638"/>
      <c r="E10" s="638"/>
      <c r="F10" s="638"/>
      <c r="G10" s="638"/>
      <c r="H10" s="638">
        <f t="shared" si="0"/>
        <v>0</v>
      </c>
    </row>
    <row r="11" spans="1:8">
      <c r="A11" s="534">
        <v>4</v>
      </c>
      <c r="B11" s="533" t="s">
        <v>99</v>
      </c>
      <c r="C11" s="638"/>
      <c r="D11" s="638"/>
      <c r="E11" s="638"/>
      <c r="F11" s="638"/>
      <c r="G11" s="638"/>
      <c r="H11" s="638">
        <f t="shared" si="0"/>
        <v>0</v>
      </c>
    </row>
    <row r="12" spans="1:8">
      <c r="A12" s="534">
        <v>5</v>
      </c>
      <c r="B12" s="533" t="s">
        <v>100</v>
      </c>
      <c r="C12" s="638"/>
      <c r="D12" s="638"/>
      <c r="E12" s="638"/>
      <c r="F12" s="638"/>
      <c r="G12" s="638"/>
      <c r="H12" s="638">
        <f t="shared" si="0"/>
        <v>0</v>
      </c>
    </row>
    <row r="13" spans="1:8">
      <c r="A13" s="534">
        <v>6</v>
      </c>
      <c r="B13" s="533" t="s">
        <v>101</v>
      </c>
      <c r="C13" s="638">
        <v>44012669.759999998</v>
      </c>
      <c r="D13" s="638"/>
      <c r="E13" s="638"/>
      <c r="F13" s="638">
        <v>866255.24</v>
      </c>
      <c r="G13" s="638"/>
      <c r="H13" s="638">
        <f t="shared" si="0"/>
        <v>44878925</v>
      </c>
    </row>
    <row r="14" spans="1:8">
      <c r="A14" s="534">
        <v>7</v>
      </c>
      <c r="B14" s="533" t="s">
        <v>102</v>
      </c>
      <c r="C14" s="638"/>
      <c r="D14" s="638">
        <v>82047802</v>
      </c>
      <c r="E14" s="638">
        <v>80116735.170000002</v>
      </c>
      <c r="F14" s="638">
        <v>235166725.53999999</v>
      </c>
      <c r="G14" s="638">
        <v>1961236.8</v>
      </c>
      <c r="H14" s="638">
        <f t="shared" si="0"/>
        <v>399292499.51000005</v>
      </c>
    </row>
    <row r="15" spans="1:8">
      <c r="A15" s="534">
        <v>8</v>
      </c>
      <c r="B15" s="533" t="s">
        <v>103</v>
      </c>
      <c r="C15" s="638"/>
      <c r="D15" s="638"/>
      <c r="E15" s="638"/>
      <c r="F15" s="638"/>
      <c r="G15" s="638"/>
      <c r="H15" s="638">
        <f t="shared" si="0"/>
        <v>0</v>
      </c>
    </row>
    <row r="16" spans="1:8">
      <c r="A16" s="534">
        <v>9</v>
      </c>
      <c r="B16" s="533" t="s">
        <v>104</v>
      </c>
      <c r="C16" s="638"/>
      <c r="D16" s="638"/>
      <c r="E16" s="638"/>
      <c r="F16" s="638"/>
      <c r="G16" s="638"/>
      <c r="H16" s="638">
        <f t="shared" si="0"/>
        <v>0</v>
      </c>
    </row>
    <row r="17" spans="1:8">
      <c r="A17" s="534">
        <v>10</v>
      </c>
      <c r="B17" s="568" t="s">
        <v>564</v>
      </c>
      <c r="C17" s="638"/>
      <c r="D17" s="638">
        <v>2286822.46</v>
      </c>
      <c r="E17" s="638">
        <v>3614197.18</v>
      </c>
      <c r="F17" s="638">
        <v>5331604.1100000003</v>
      </c>
      <c r="G17" s="638">
        <v>2096229.55</v>
      </c>
      <c r="H17" s="638">
        <f t="shared" si="0"/>
        <v>13328853.300000001</v>
      </c>
    </row>
    <row r="18" spans="1:8">
      <c r="A18" s="534">
        <v>11</v>
      </c>
      <c r="B18" s="533" t="s">
        <v>106</v>
      </c>
      <c r="C18" s="638"/>
      <c r="D18" s="638">
        <v>32113.49</v>
      </c>
      <c r="E18" s="638">
        <v>1301789.69</v>
      </c>
      <c r="F18" s="638">
        <v>30674818.719999999</v>
      </c>
      <c r="G18" s="638"/>
      <c r="H18" s="638">
        <f t="shared" si="0"/>
        <v>32008721.899999999</v>
      </c>
    </row>
    <row r="19" spans="1:8">
      <c r="A19" s="534">
        <v>12</v>
      </c>
      <c r="B19" s="533" t="s">
        <v>107</v>
      </c>
      <c r="C19" s="638"/>
      <c r="D19" s="638"/>
      <c r="E19" s="638"/>
      <c r="F19" s="638"/>
      <c r="G19" s="638"/>
      <c r="H19" s="638">
        <f t="shared" si="0"/>
        <v>0</v>
      </c>
    </row>
    <row r="20" spans="1:8">
      <c r="A20" s="534">
        <v>13</v>
      </c>
      <c r="B20" s="533" t="s">
        <v>248</v>
      </c>
      <c r="C20" s="638"/>
      <c r="D20" s="638"/>
      <c r="E20" s="638"/>
      <c r="F20" s="638"/>
      <c r="G20" s="638"/>
      <c r="H20" s="638">
        <f t="shared" si="0"/>
        <v>0</v>
      </c>
    </row>
    <row r="21" spans="1:8">
      <c r="A21" s="534">
        <v>14</v>
      </c>
      <c r="B21" s="533" t="s">
        <v>109</v>
      </c>
      <c r="C21" s="638">
        <v>11933945</v>
      </c>
      <c r="D21" s="638">
        <v>13946066.867409404</v>
      </c>
      <c r="E21" s="638">
        <v>19436160.87503624</v>
      </c>
      <c r="F21" s="638">
        <v>85596951.167554349</v>
      </c>
      <c r="G21" s="638">
        <v>26643728.170000002</v>
      </c>
      <c r="H21" s="638">
        <f t="shared" si="0"/>
        <v>157556852.07999998</v>
      </c>
    </row>
    <row r="22" spans="1:8">
      <c r="A22" s="535">
        <v>15</v>
      </c>
      <c r="B22" s="542" t="s">
        <v>110</v>
      </c>
      <c r="C22" s="638">
        <f>+SUM(C8:C16)+SUM(C18:C21)</f>
        <v>145179053.75999999</v>
      </c>
      <c r="D22" s="638">
        <f t="shared" ref="D22:G22" si="1">+SUM(D8:D16)+SUM(D18:D21)</f>
        <v>105025982.3574094</v>
      </c>
      <c r="E22" s="638">
        <f t="shared" si="1"/>
        <v>111762468.73503624</v>
      </c>
      <c r="F22" s="638">
        <f t="shared" si="1"/>
        <v>357990750.66755438</v>
      </c>
      <c r="G22" s="638">
        <f t="shared" si="1"/>
        <v>28604964.970000003</v>
      </c>
      <c r="H22" s="638">
        <f>+SUM(H8:H16)+SUM(H18:H21)</f>
        <v>748563220.49000001</v>
      </c>
    </row>
    <row r="26" spans="1:8" ht="25.5">
      <c r="B26" s="569" t="s">
        <v>693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4" zoomScaleNormal="100" workbookViewId="0">
      <selection activeCell="G25" sqref="G25"/>
    </sheetView>
  </sheetViews>
  <sheetFormatPr defaultColWidth="9.140625" defaultRowHeight="12.75"/>
  <cols>
    <col min="1" max="1" width="11.85546875" style="570" bestFit="1" customWidth="1"/>
    <col min="2" max="2" width="114.7109375" style="540" customWidth="1"/>
    <col min="3" max="3" width="22.42578125" style="540" customWidth="1"/>
    <col min="4" max="4" width="23.5703125" style="540" customWidth="1"/>
    <col min="5" max="8" width="22.140625" style="540" customWidth="1"/>
    <col min="9" max="9" width="41.42578125" style="540" customWidth="1"/>
    <col min="10" max="16384" width="9.140625" style="540"/>
  </cols>
  <sheetData>
    <row r="1" spans="1:9" ht="13.5">
      <c r="A1" s="530" t="s">
        <v>31</v>
      </c>
      <c r="B1" s="3" t="str">
        <f>'Info '!C2</f>
        <v>JSC " Halyk Bank Georgia"</v>
      </c>
    </row>
    <row r="2" spans="1:9" ht="13.5">
      <c r="A2" s="531" t="s">
        <v>32</v>
      </c>
      <c r="B2" s="567">
        <f>'1. key ratios '!B2</f>
        <v>44377</v>
      </c>
    </row>
    <row r="3" spans="1:9">
      <c r="A3" s="532" t="s">
        <v>553</v>
      </c>
    </row>
    <row r="4" spans="1:9">
      <c r="C4" s="571" t="s">
        <v>0</v>
      </c>
      <c r="D4" s="571" t="s">
        <v>1</v>
      </c>
      <c r="E4" s="571" t="s">
        <v>2</v>
      </c>
      <c r="F4" s="571" t="s">
        <v>3</v>
      </c>
      <c r="G4" s="571" t="s">
        <v>4</v>
      </c>
      <c r="H4" s="571" t="s">
        <v>6</v>
      </c>
      <c r="I4" s="571" t="s">
        <v>9</v>
      </c>
    </row>
    <row r="5" spans="1:9" ht="44.25" customHeight="1">
      <c r="A5" s="716" t="s">
        <v>554</v>
      </c>
      <c r="B5" s="717"/>
      <c r="C5" s="730" t="s">
        <v>555</v>
      </c>
      <c r="D5" s="730"/>
      <c r="E5" s="730" t="s">
        <v>556</v>
      </c>
      <c r="F5" s="730" t="s">
        <v>557</v>
      </c>
      <c r="G5" s="728" t="s">
        <v>558</v>
      </c>
      <c r="H5" s="728" t="s">
        <v>559</v>
      </c>
      <c r="I5" s="572" t="s">
        <v>560</v>
      </c>
    </row>
    <row r="6" spans="1:9" ht="60" customHeight="1">
      <c r="A6" s="720"/>
      <c r="B6" s="721"/>
      <c r="C6" s="560" t="s">
        <v>561</v>
      </c>
      <c r="D6" s="560" t="s">
        <v>562</v>
      </c>
      <c r="E6" s="730"/>
      <c r="F6" s="730"/>
      <c r="G6" s="729"/>
      <c r="H6" s="729"/>
      <c r="I6" s="572" t="s">
        <v>563</v>
      </c>
    </row>
    <row r="7" spans="1:9">
      <c r="A7" s="538">
        <v>1</v>
      </c>
      <c r="B7" s="533" t="s">
        <v>97</v>
      </c>
      <c r="C7" s="536"/>
      <c r="D7" s="536">
        <v>114826222</v>
      </c>
      <c r="E7" s="536"/>
      <c r="F7" s="536"/>
      <c r="G7" s="536"/>
      <c r="H7" s="536"/>
      <c r="I7" s="537">
        <f t="shared" ref="I7:I23" si="0">C7+D7-E7-F7-G7</f>
        <v>114826222</v>
      </c>
    </row>
    <row r="8" spans="1:9">
      <c r="A8" s="538">
        <v>2</v>
      </c>
      <c r="B8" s="533" t="s">
        <v>98</v>
      </c>
      <c r="C8" s="536"/>
      <c r="D8" s="536"/>
      <c r="E8" s="536"/>
      <c r="F8" s="536"/>
      <c r="G8" s="536"/>
      <c r="H8" s="536"/>
      <c r="I8" s="537">
        <f t="shared" si="0"/>
        <v>0</v>
      </c>
    </row>
    <row r="9" spans="1:9">
      <c r="A9" s="538">
        <v>3</v>
      </c>
      <c r="B9" s="533" t="s">
        <v>270</v>
      </c>
      <c r="C9" s="536"/>
      <c r="D9" s="536"/>
      <c r="E9" s="536"/>
      <c r="F9" s="536"/>
      <c r="G9" s="536"/>
      <c r="H9" s="536"/>
      <c r="I9" s="537">
        <f t="shared" si="0"/>
        <v>0</v>
      </c>
    </row>
    <row r="10" spans="1:9">
      <c r="A10" s="538">
        <v>4</v>
      </c>
      <c r="B10" s="533" t="s">
        <v>99</v>
      </c>
      <c r="C10" s="536"/>
      <c r="D10" s="536"/>
      <c r="E10" s="536"/>
      <c r="F10" s="536"/>
      <c r="G10" s="536"/>
      <c r="H10" s="536"/>
      <c r="I10" s="537">
        <f t="shared" si="0"/>
        <v>0</v>
      </c>
    </row>
    <row r="11" spans="1:9">
      <c r="A11" s="538">
        <v>5</v>
      </c>
      <c r="B11" s="533" t="s">
        <v>100</v>
      </c>
      <c r="C11" s="536"/>
      <c r="D11" s="536"/>
      <c r="E11" s="536"/>
      <c r="F11" s="536"/>
      <c r="G11" s="536"/>
      <c r="H11" s="536"/>
      <c r="I11" s="537">
        <f t="shared" si="0"/>
        <v>0</v>
      </c>
    </row>
    <row r="12" spans="1:9">
      <c r="A12" s="538">
        <v>6</v>
      </c>
      <c r="B12" s="533" t="s">
        <v>101</v>
      </c>
      <c r="C12" s="536"/>
      <c r="D12" s="536">
        <v>44878925.000000007</v>
      </c>
      <c r="E12" s="536"/>
      <c r="F12" s="536"/>
      <c r="G12" s="536"/>
      <c r="H12" s="536"/>
      <c r="I12" s="537">
        <f t="shared" si="0"/>
        <v>44878925.000000007</v>
      </c>
    </row>
    <row r="13" spans="1:9">
      <c r="A13" s="538">
        <v>7</v>
      </c>
      <c r="B13" s="533" t="s">
        <v>102</v>
      </c>
      <c r="C13" s="536">
        <v>41227267.380000003</v>
      </c>
      <c r="D13" s="536">
        <v>379374296.94999987</v>
      </c>
      <c r="E13" s="536">
        <v>21309064.820000008</v>
      </c>
      <c r="F13" s="536">
        <v>5866517.5799999926</v>
      </c>
      <c r="G13" s="536"/>
      <c r="H13" s="536"/>
      <c r="I13" s="537">
        <f t="shared" si="0"/>
        <v>393425981.92999989</v>
      </c>
    </row>
    <row r="14" spans="1:9">
      <c r="A14" s="538">
        <v>8</v>
      </c>
      <c r="B14" s="533" t="s">
        <v>103</v>
      </c>
      <c r="C14" s="536"/>
      <c r="D14" s="536"/>
      <c r="E14" s="536"/>
      <c r="F14" s="536"/>
      <c r="G14" s="536"/>
      <c r="H14" s="536"/>
      <c r="I14" s="537">
        <f t="shared" si="0"/>
        <v>0</v>
      </c>
    </row>
    <row r="15" spans="1:9">
      <c r="A15" s="538">
        <v>9</v>
      </c>
      <c r="B15" s="533" t="s">
        <v>104</v>
      </c>
      <c r="C15" s="536"/>
      <c r="D15" s="536"/>
      <c r="E15" s="536"/>
      <c r="F15" s="536"/>
      <c r="G15" s="536"/>
      <c r="H15" s="536"/>
      <c r="I15" s="537">
        <f t="shared" si="0"/>
        <v>0</v>
      </c>
    </row>
    <row r="16" spans="1:9">
      <c r="A16" s="538">
        <v>10</v>
      </c>
      <c r="B16" s="568" t="s">
        <v>564</v>
      </c>
      <c r="C16" s="536">
        <v>20278101.170000009</v>
      </c>
      <c r="D16" s="536">
        <v>0</v>
      </c>
      <c r="E16" s="536">
        <v>6949247.8699999982</v>
      </c>
      <c r="F16" s="536"/>
      <c r="G16" s="536"/>
      <c r="H16" s="536"/>
      <c r="I16" s="537">
        <f t="shared" si="0"/>
        <v>13328853.300000012</v>
      </c>
    </row>
    <row r="17" spans="1:9">
      <c r="A17" s="538">
        <v>11</v>
      </c>
      <c r="B17" s="533" t="s">
        <v>106</v>
      </c>
      <c r="C17" s="536">
        <v>969347.15</v>
      </c>
      <c r="D17" s="536">
        <v>31341649.649999991</v>
      </c>
      <c r="E17" s="536">
        <v>302274.89999999997</v>
      </c>
      <c r="F17" s="536">
        <v>618445.76000000071</v>
      </c>
      <c r="G17" s="536"/>
      <c r="H17" s="536"/>
      <c r="I17" s="537">
        <f t="shared" si="0"/>
        <v>31390276.139999989</v>
      </c>
    </row>
    <row r="18" spans="1:9">
      <c r="A18" s="538">
        <v>12</v>
      </c>
      <c r="B18" s="533" t="s">
        <v>107</v>
      </c>
      <c r="C18" s="536"/>
      <c r="D18" s="536"/>
      <c r="E18" s="536"/>
      <c r="F18" s="536"/>
      <c r="G18" s="536"/>
      <c r="H18" s="536"/>
      <c r="I18" s="537">
        <f t="shared" si="0"/>
        <v>0</v>
      </c>
    </row>
    <row r="19" spans="1:9">
      <c r="A19" s="538">
        <v>13</v>
      </c>
      <c r="B19" s="533" t="s">
        <v>248</v>
      </c>
      <c r="C19" s="536"/>
      <c r="D19" s="536"/>
      <c r="E19" s="536"/>
      <c r="F19" s="536"/>
      <c r="G19" s="536"/>
      <c r="H19" s="536"/>
      <c r="I19" s="537">
        <f t="shared" si="0"/>
        <v>0</v>
      </c>
    </row>
    <row r="20" spans="1:9">
      <c r="A20" s="538">
        <v>14</v>
      </c>
      <c r="B20" s="533" t="s">
        <v>109</v>
      </c>
      <c r="C20" s="536">
        <v>35158355.449999996</v>
      </c>
      <c r="D20" s="536">
        <v>139523093.77000028</v>
      </c>
      <c r="E20" s="536">
        <v>12464591.139999999</v>
      </c>
      <c r="F20" s="536">
        <v>1793393.6200000071</v>
      </c>
      <c r="G20" s="536"/>
      <c r="H20" s="536"/>
      <c r="I20" s="537">
        <f t="shared" si="0"/>
        <v>160423464.46000028</v>
      </c>
    </row>
    <row r="21" spans="1:9" s="573" customFormat="1">
      <c r="A21" s="539">
        <v>15</v>
      </c>
      <c r="B21" s="542" t="s">
        <v>110</v>
      </c>
      <c r="C21" s="542">
        <f>SUM(C7:C15)+SUM(C17:C20)</f>
        <v>77354969.979999989</v>
      </c>
      <c r="D21" s="542">
        <f t="shared" ref="D21:H21" si="1">SUM(D7:D15)+SUM(D17:D20)</f>
        <v>709944187.37000012</v>
      </c>
      <c r="E21" s="542">
        <f t="shared" si="1"/>
        <v>34075930.860000007</v>
      </c>
      <c r="F21" s="542">
        <f t="shared" si="1"/>
        <v>8278356.9600000009</v>
      </c>
      <c r="G21" s="542">
        <v>8419264.3200000003</v>
      </c>
      <c r="H21" s="542">
        <f t="shared" si="1"/>
        <v>0</v>
      </c>
      <c r="I21" s="537">
        <f t="shared" si="0"/>
        <v>736525605.21000004</v>
      </c>
    </row>
    <row r="22" spans="1:9">
      <c r="A22" s="574">
        <v>16</v>
      </c>
      <c r="B22" s="575" t="s">
        <v>565</v>
      </c>
      <c r="C22" s="536">
        <v>59991500.27000007</v>
      </c>
      <c r="D22" s="536">
        <v>512138668.72999984</v>
      </c>
      <c r="E22" s="536">
        <v>28367426.719999999</v>
      </c>
      <c r="F22" s="536">
        <v>8278356.96</v>
      </c>
      <c r="G22" s="536">
        <v>8419264.3200000003</v>
      </c>
      <c r="H22" s="536"/>
      <c r="I22" s="537">
        <f t="shared" si="0"/>
        <v>527065120.99999988</v>
      </c>
    </row>
    <row r="23" spans="1:9">
      <c r="A23" s="574">
        <v>17</v>
      </c>
      <c r="B23" s="575" t="s">
        <v>566</v>
      </c>
      <c r="C23" s="536"/>
      <c r="D23" s="536">
        <v>17322147</v>
      </c>
      <c r="E23" s="536"/>
      <c r="F23" s="536"/>
      <c r="G23" s="536"/>
      <c r="H23" s="536"/>
      <c r="I23" s="537">
        <f t="shared" si="0"/>
        <v>17322147</v>
      </c>
    </row>
    <row r="26" spans="1:9" ht="25.5">
      <c r="B26" s="569" t="s">
        <v>693</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B13" workbookViewId="0">
      <selection activeCell="C7" sqref="C7:F33"/>
    </sheetView>
  </sheetViews>
  <sheetFormatPr defaultColWidth="9.140625" defaultRowHeight="12.75"/>
  <cols>
    <col min="1" max="1" width="11" style="540" bestFit="1" customWidth="1"/>
    <col min="2" max="2" width="93.42578125" style="540" customWidth="1"/>
    <col min="3" max="8" width="22" style="540" customWidth="1"/>
    <col min="9" max="9" width="42.28515625" style="540" bestFit="1" customWidth="1"/>
    <col min="10" max="16384" width="9.140625" style="540"/>
  </cols>
  <sheetData>
    <row r="1" spans="1:9" ht="13.5">
      <c r="A1" s="530" t="s">
        <v>31</v>
      </c>
      <c r="B1" s="3" t="str">
        <f>'Info '!C2</f>
        <v>JSC " Halyk Bank Georgia"</v>
      </c>
    </row>
    <row r="2" spans="1:9" ht="13.5">
      <c r="A2" s="531" t="s">
        <v>32</v>
      </c>
      <c r="B2" s="567">
        <f>'1. key ratios '!B2</f>
        <v>44377</v>
      </c>
    </row>
    <row r="3" spans="1:9">
      <c r="A3" s="532" t="s">
        <v>567</v>
      </c>
    </row>
    <row r="4" spans="1:9">
      <c r="C4" s="571" t="s">
        <v>0</v>
      </c>
      <c r="D4" s="571" t="s">
        <v>1</v>
      </c>
      <c r="E4" s="571" t="s">
        <v>2</v>
      </c>
      <c r="F4" s="571" t="s">
        <v>3</v>
      </c>
      <c r="G4" s="571" t="s">
        <v>4</v>
      </c>
      <c r="H4" s="571" t="s">
        <v>6</v>
      </c>
      <c r="I4" s="571" t="s">
        <v>9</v>
      </c>
    </row>
    <row r="5" spans="1:9" ht="46.5" customHeight="1">
      <c r="A5" s="716" t="s">
        <v>708</v>
      </c>
      <c r="B5" s="717"/>
      <c r="C5" s="730" t="s">
        <v>555</v>
      </c>
      <c r="D5" s="730"/>
      <c r="E5" s="730" t="s">
        <v>556</v>
      </c>
      <c r="F5" s="730" t="s">
        <v>557</v>
      </c>
      <c r="G5" s="728" t="s">
        <v>558</v>
      </c>
      <c r="H5" s="728" t="s">
        <v>559</v>
      </c>
      <c r="I5" s="572" t="s">
        <v>560</v>
      </c>
    </row>
    <row r="6" spans="1:9" ht="75" customHeight="1">
      <c r="A6" s="720"/>
      <c r="B6" s="721"/>
      <c r="C6" s="560" t="s">
        <v>561</v>
      </c>
      <c r="D6" s="560" t="s">
        <v>562</v>
      </c>
      <c r="E6" s="730"/>
      <c r="F6" s="730"/>
      <c r="G6" s="729"/>
      <c r="H6" s="729"/>
      <c r="I6" s="572" t="s">
        <v>563</v>
      </c>
    </row>
    <row r="7" spans="1:9">
      <c r="A7" s="536">
        <v>1</v>
      </c>
      <c r="B7" s="541" t="s">
        <v>698</v>
      </c>
      <c r="C7" s="536" vm="23">
        <v>2096607.99</v>
      </c>
      <c r="D7" s="536">
        <v>129649034.90000001</v>
      </c>
      <c r="E7" s="536" vm="24">
        <v>713917.66</v>
      </c>
      <c r="F7" s="536" vm="25">
        <v>273624.38000000006</v>
      </c>
      <c r="G7" s="536"/>
      <c r="H7" s="536"/>
      <c r="I7" s="537">
        <f t="shared" ref="I7:I34" si="0">C7+D7-E7-F7-G7</f>
        <v>130758100.85000001</v>
      </c>
    </row>
    <row r="8" spans="1:9">
      <c r="A8" s="536">
        <v>2</v>
      </c>
      <c r="B8" s="541" t="s">
        <v>568</v>
      </c>
      <c r="C8" s="536" vm="26">
        <v>6793661.6699999999</v>
      </c>
      <c r="D8" s="536">
        <v>75987210.050000012</v>
      </c>
      <c r="E8" s="536" vm="27">
        <v>2156854.1520000007</v>
      </c>
      <c r="F8" s="536" vm="28">
        <v>609637.94000000006</v>
      </c>
      <c r="G8" s="536"/>
      <c r="H8" s="536"/>
      <c r="I8" s="537">
        <f t="shared" si="0"/>
        <v>80014379.628000021</v>
      </c>
    </row>
    <row r="9" spans="1:9">
      <c r="A9" s="536">
        <v>3</v>
      </c>
      <c r="B9" s="541" t="s">
        <v>569</v>
      </c>
      <c r="C9" s="536" vm="29">
        <v>99441.52</v>
      </c>
      <c r="D9" s="536" vm="30">
        <v>70405.490000000005</v>
      </c>
      <c r="E9" s="536" vm="31">
        <v>29832.46</v>
      </c>
      <c r="F9" s="536" vm="32">
        <v>1393.51</v>
      </c>
      <c r="G9" s="536"/>
      <c r="H9" s="536"/>
      <c r="I9" s="537">
        <f t="shared" si="0"/>
        <v>138621.04</v>
      </c>
    </row>
    <row r="10" spans="1:9">
      <c r="A10" s="536">
        <v>4</v>
      </c>
      <c r="B10" s="541" t="s">
        <v>699</v>
      </c>
      <c r="C10" s="536" vm="33">
        <v>3623952.21</v>
      </c>
      <c r="D10" s="536" vm="34">
        <v>24063395.470000003</v>
      </c>
      <c r="E10" s="536" vm="35">
        <v>2335049.9200000004</v>
      </c>
      <c r="F10" s="536" vm="36">
        <v>227612.71000000002</v>
      </c>
      <c r="G10" s="536"/>
      <c r="H10" s="536"/>
      <c r="I10" s="537">
        <f t="shared" si="0"/>
        <v>25124685.050000001</v>
      </c>
    </row>
    <row r="11" spans="1:9">
      <c r="A11" s="536">
        <v>5</v>
      </c>
      <c r="B11" s="541" t="s">
        <v>570</v>
      </c>
      <c r="C11" s="536" vm="37">
        <v>6942697.21</v>
      </c>
      <c r="D11" s="536" vm="38">
        <v>93788846.670000002</v>
      </c>
      <c r="E11" s="536" vm="39">
        <v>4698435.8500000006</v>
      </c>
      <c r="F11" s="536" vm="40">
        <v>1339925.350000001</v>
      </c>
      <c r="G11" s="536"/>
      <c r="H11" s="536"/>
      <c r="I11" s="537">
        <f t="shared" si="0"/>
        <v>94693182.680000007</v>
      </c>
    </row>
    <row r="12" spans="1:9">
      <c r="A12" s="536">
        <v>6</v>
      </c>
      <c r="B12" s="541" t="s">
        <v>571</v>
      </c>
      <c r="C12" s="536" vm="41">
        <v>2991709.73</v>
      </c>
      <c r="D12" s="536" vm="42">
        <v>32115464.300000001</v>
      </c>
      <c r="E12" s="536" vm="43">
        <v>1185901.4000000001</v>
      </c>
      <c r="F12" s="536" vm="44">
        <v>583629.91</v>
      </c>
      <c r="G12" s="536"/>
      <c r="H12" s="536"/>
      <c r="I12" s="537">
        <f t="shared" si="0"/>
        <v>33337642.720000003</v>
      </c>
    </row>
    <row r="13" spans="1:9">
      <c r="A13" s="536">
        <v>7</v>
      </c>
      <c r="B13" s="541" t="s">
        <v>572</v>
      </c>
      <c r="C13" s="536" vm="45">
        <v>549422.09000000008</v>
      </c>
      <c r="D13" s="536" vm="46">
        <v>6893822.0600000005</v>
      </c>
      <c r="E13" s="536" vm="47">
        <v>677388.5</v>
      </c>
      <c r="F13" s="536" vm="48">
        <v>34541.920000000006</v>
      </c>
      <c r="G13" s="536"/>
      <c r="H13" s="536"/>
      <c r="I13" s="537">
        <f t="shared" si="0"/>
        <v>6731313.7300000004</v>
      </c>
    </row>
    <row r="14" spans="1:9">
      <c r="A14" s="536">
        <v>8</v>
      </c>
      <c r="B14" s="541" t="s">
        <v>573</v>
      </c>
      <c r="C14" s="536" vm="49">
        <v>538064.23</v>
      </c>
      <c r="D14" s="536" vm="50">
        <v>2457652.1799999997</v>
      </c>
      <c r="E14" s="536" vm="51">
        <v>271154.49</v>
      </c>
      <c r="F14" s="536" vm="52">
        <v>26517.309999999998</v>
      </c>
      <c r="G14" s="536"/>
      <c r="H14" s="536"/>
      <c r="I14" s="537">
        <f t="shared" si="0"/>
        <v>2698044.61</v>
      </c>
    </row>
    <row r="15" spans="1:9">
      <c r="A15" s="536">
        <v>9</v>
      </c>
      <c r="B15" s="541" t="s">
        <v>574</v>
      </c>
      <c r="C15" s="536" vm="53">
        <v>3878866.38</v>
      </c>
      <c r="D15" s="536" vm="54">
        <v>9207562.6599999983</v>
      </c>
      <c r="E15" s="536" vm="55">
        <v>1163659.9130000002</v>
      </c>
      <c r="F15" s="536" vm="56">
        <v>183165.41999999998</v>
      </c>
      <c r="G15" s="536"/>
      <c r="H15" s="536"/>
      <c r="I15" s="537">
        <f t="shared" si="0"/>
        <v>11739603.706999999</v>
      </c>
    </row>
    <row r="16" spans="1:9">
      <c r="A16" s="536">
        <v>10</v>
      </c>
      <c r="B16" s="541" t="s">
        <v>575</v>
      </c>
      <c r="C16" s="536" vm="57">
        <v>0</v>
      </c>
      <c r="D16" s="536" vm="58">
        <v>6814543.3099999996</v>
      </c>
      <c r="E16" s="536" vm="59">
        <v>7655.18</v>
      </c>
      <c r="F16" s="536" vm="60">
        <v>133881.26</v>
      </c>
      <c r="G16" s="536"/>
      <c r="H16" s="536"/>
      <c r="I16" s="537">
        <f t="shared" si="0"/>
        <v>6673006.8700000001</v>
      </c>
    </row>
    <row r="17" spans="1:10">
      <c r="A17" s="536">
        <v>11</v>
      </c>
      <c r="B17" s="541" t="s">
        <v>576</v>
      </c>
      <c r="C17" s="536" vm="61">
        <v>36686.51</v>
      </c>
      <c r="D17" s="536" vm="62">
        <v>2430119.65</v>
      </c>
      <c r="E17" s="536" vm="63">
        <v>24237.48</v>
      </c>
      <c r="F17" s="536" vm="64">
        <v>46469.500000000007</v>
      </c>
      <c r="G17" s="536"/>
      <c r="H17" s="536"/>
      <c r="I17" s="537">
        <f t="shared" si="0"/>
        <v>2396099.1799999997</v>
      </c>
    </row>
    <row r="18" spans="1:10">
      <c r="A18" s="536">
        <v>12</v>
      </c>
      <c r="B18" s="541" t="s">
        <v>577</v>
      </c>
      <c r="C18" s="536" vm="65">
        <v>6149776.4099999992</v>
      </c>
      <c r="D18" s="536" vm="66">
        <v>70039563.12000002</v>
      </c>
      <c r="E18" s="536" vm="67">
        <v>2617066.0780000002</v>
      </c>
      <c r="F18" s="536" vm="68">
        <v>1322927.8800000013</v>
      </c>
      <c r="G18" s="536"/>
      <c r="H18" s="536"/>
      <c r="I18" s="537">
        <f t="shared" si="0"/>
        <v>72249345.572000027</v>
      </c>
    </row>
    <row r="19" spans="1:10">
      <c r="A19" s="536">
        <v>13</v>
      </c>
      <c r="B19" s="541" t="s">
        <v>578</v>
      </c>
      <c r="C19" s="536">
        <v>2438046.4299999843</v>
      </c>
      <c r="D19" s="536">
        <v>36226763.210000016</v>
      </c>
      <c r="E19" s="536" vm="69">
        <v>1796798.5479999664</v>
      </c>
      <c r="F19" s="536" vm="70">
        <v>571682.89999999967</v>
      </c>
      <c r="G19" s="536"/>
      <c r="H19" s="536"/>
      <c r="I19" s="537">
        <f t="shared" si="0"/>
        <v>36296328.192000039</v>
      </c>
    </row>
    <row r="20" spans="1:10">
      <c r="A20" s="536">
        <v>14</v>
      </c>
      <c r="B20" s="541" t="s">
        <v>579</v>
      </c>
      <c r="C20" s="536" vm="71">
        <v>2408709.08</v>
      </c>
      <c r="D20" s="536" vm="72">
        <v>35698748.810000002</v>
      </c>
      <c r="E20" s="536" vm="73">
        <v>2186434.09</v>
      </c>
      <c r="F20" s="536" vm="74">
        <v>409564.60000000015</v>
      </c>
      <c r="G20" s="536"/>
      <c r="H20" s="536"/>
      <c r="I20" s="537">
        <f t="shared" si="0"/>
        <v>35511459.199999996</v>
      </c>
    </row>
    <row r="21" spans="1:10">
      <c r="A21" s="536">
        <v>15</v>
      </c>
      <c r="B21" s="541" t="s">
        <v>580</v>
      </c>
      <c r="C21" s="536" vm="75">
        <v>3730600.6300000004</v>
      </c>
      <c r="D21" s="536" vm="76">
        <v>10709408.770000001</v>
      </c>
      <c r="E21" s="536" vm="77">
        <v>1626560.5899999999</v>
      </c>
      <c r="F21" s="536" vm="78">
        <v>110347.62</v>
      </c>
      <c r="G21" s="536"/>
      <c r="H21" s="536"/>
      <c r="I21" s="537">
        <f t="shared" si="0"/>
        <v>12703101.190000003</v>
      </c>
    </row>
    <row r="22" spans="1:10">
      <c r="A22" s="536">
        <v>16</v>
      </c>
      <c r="B22" s="541" t="s">
        <v>581</v>
      </c>
      <c r="C22" s="536" vm="79">
        <v>279997.27999999997</v>
      </c>
      <c r="D22" s="536" vm="80">
        <v>1854110.27</v>
      </c>
      <c r="E22" s="536" vm="81">
        <v>83999.18</v>
      </c>
      <c r="F22" s="536" vm="82">
        <v>36752.42</v>
      </c>
      <c r="G22" s="536"/>
      <c r="H22" s="536"/>
      <c r="I22" s="537">
        <f t="shared" si="0"/>
        <v>2013355.95</v>
      </c>
    </row>
    <row r="23" spans="1:10">
      <c r="A23" s="536">
        <v>17</v>
      </c>
      <c r="B23" s="541" t="s">
        <v>702</v>
      </c>
      <c r="C23" s="536" vm="83">
        <v>5980613.1400000006</v>
      </c>
      <c r="D23" s="536" vm="84">
        <v>2492235.0100000002</v>
      </c>
      <c r="E23" s="536" vm="85">
        <v>1845852.0500000003</v>
      </c>
      <c r="F23" s="536" vm="86">
        <v>43231.18</v>
      </c>
      <c r="G23" s="536"/>
      <c r="H23" s="536"/>
      <c r="I23" s="537">
        <f t="shared" si="0"/>
        <v>6583764.9199999999</v>
      </c>
    </row>
    <row r="24" spans="1:10">
      <c r="A24" s="536">
        <v>18</v>
      </c>
      <c r="B24" s="541" t="s">
        <v>582</v>
      </c>
      <c r="C24" s="536" vm="87">
        <v>25345.439999999999</v>
      </c>
      <c r="D24" s="536" vm="88">
        <v>5801485.6499999994</v>
      </c>
      <c r="E24" s="536" vm="89">
        <v>10754.41</v>
      </c>
      <c r="F24" s="536" vm="90">
        <v>111746.79000000001</v>
      </c>
      <c r="G24" s="536"/>
      <c r="H24" s="536"/>
      <c r="I24" s="537">
        <f t="shared" si="0"/>
        <v>5704329.8899999997</v>
      </c>
    </row>
    <row r="25" spans="1:10">
      <c r="A25" s="536">
        <v>19</v>
      </c>
      <c r="B25" s="541" t="s">
        <v>583</v>
      </c>
      <c r="C25" s="536">
        <v>0</v>
      </c>
      <c r="D25" s="536" vm="91">
        <v>763405.68</v>
      </c>
      <c r="E25" s="536">
        <v>0</v>
      </c>
      <c r="F25" s="536" vm="92">
        <v>15258.09</v>
      </c>
      <c r="G25" s="536"/>
      <c r="H25" s="536"/>
      <c r="I25" s="537">
        <f t="shared" si="0"/>
        <v>748147.59000000008</v>
      </c>
    </row>
    <row r="26" spans="1:10">
      <c r="A26" s="536">
        <v>20</v>
      </c>
      <c r="B26" s="541" t="s">
        <v>701</v>
      </c>
      <c r="C26" s="536" vm="93">
        <v>579534.25</v>
      </c>
      <c r="D26" s="536" vm="94">
        <v>27863433.43</v>
      </c>
      <c r="E26" s="536" vm="95">
        <v>205888.49000000002</v>
      </c>
      <c r="F26" s="536" vm="96">
        <v>541029.38</v>
      </c>
      <c r="G26" s="536"/>
      <c r="H26" s="536"/>
      <c r="I26" s="537">
        <f t="shared" si="0"/>
        <v>27696049.810000002</v>
      </c>
      <c r="J26" s="543"/>
    </row>
    <row r="27" spans="1:10">
      <c r="A27" s="536">
        <v>21</v>
      </c>
      <c r="B27" s="541" t="s">
        <v>584</v>
      </c>
      <c r="C27" s="536" vm="97">
        <v>1818295.86</v>
      </c>
      <c r="D27" s="536" vm="98">
        <v>427750.3</v>
      </c>
      <c r="E27" s="536" vm="99">
        <v>545488.76</v>
      </c>
      <c r="F27" s="536" vm="100">
        <v>8321.6699999999983</v>
      </c>
      <c r="G27" s="536"/>
      <c r="H27" s="536"/>
      <c r="I27" s="537">
        <f t="shared" si="0"/>
        <v>1692235.7300000002</v>
      </c>
      <c r="J27" s="543"/>
    </row>
    <row r="28" spans="1:10">
      <c r="A28" s="536">
        <v>22</v>
      </c>
      <c r="B28" s="541" t="s">
        <v>585</v>
      </c>
      <c r="C28" s="536" vm="101">
        <v>141635.41</v>
      </c>
      <c r="D28" s="536" vm="102">
        <v>1414156.28</v>
      </c>
      <c r="E28" s="536" vm="103">
        <v>153408.24000000002</v>
      </c>
      <c r="F28" s="536" vm="104">
        <v>8015.41</v>
      </c>
      <c r="G28" s="536"/>
      <c r="H28" s="536"/>
      <c r="I28" s="537">
        <f t="shared" si="0"/>
        <v>1394368.04</v>
      </c>
      <c r="J28" s="543"/>
    </row>
    <row r="29" spans="1:10">
      <c r="A29" s="536">
        <v>23</v>
      </c>
      <c r="B29" s="541" t="s">
        <v>586</v>
      </c>
      <c r="C29" s="536" vm="105">
        <v>5598396.5300000003</v>
      </c>
      <c r="D29" s="536" vm="106">
        <v>48513489.839999996</v>
      </c>
      <c r="E29" s="536" vm="107">
        <v>2791339.3820000002</v>
      </c>
      <c r="F29" s="536" vm="108">
        <v>741469.74999999953</v>
      </c>
      <c r="G29" s="536"/>
      <c r="H29" s="536"/>
      <c r="I29" s="537">
        <f t="shared" si="0"/>
        <v>50579077.237999998</v>
      </c>
      <c r="J29" s="543"/>
    </row>
    <row r="30" spans="1:10">
      <c r="A30" s="536">
        <v>24</v>
      </c>
      <c r="B30" s="541" t="s">
        <v>700</v>
      </c>
      <c r="C30" s="536" vm="109">
        <v>14090</v>
      </c>
      <c r="D30" s="536" vm="110">
        <v>28811198.189999998</v>
      </c>
      <c r="E30" s="536" vm="111">
        <v>24560.53</v>
      </c>
      <c r="F30" s="536" vm="112">
        <v>567498.69999999995</v>
      </c>
      <c r="G30" s="536"/>
      <c r="H30" s="536"/>
      <c r="I30" s="537">
        <f t="shared" si="0"/>
        <v>28233228.959999997</v>
      </c>
      <c r="J30" s="543"/>
    </row>
    <row r="31" spans="1:10">
      <c r="A31" s="536">
        <v>25</v>
      </c>
      <c r="B31" s="541" t="s">
        <v>587</v>
      </c>
      <c r="C31" s="536" vm="113">
        <v>3275350.27</v>
      </c>
      <c r="D31" s="536" vm="114">
        <v>17747524.380000003</v>
      </c>
      <c r="E31" s="536" vm="115">
        <v>1215188.9269999999</v>
      </c>
      <c r="F31" s="536" vm="116">
        <v>330111.35999999969</v>
      </c>
      <c r="G31" s="536"/>
      <c r="H31" s="536"/>
      <c r="I31" s="537">
        <f t="shared" si="0"/>
        <v>19477574.363000002</v>
      </c>
      <c r="J31" s="543"/>
    </row>
    <row r="32" spans="1:10">
      <c r="A32" s="536">
        <v>26</v>
      </c>
      <c r="B32" s="541" t="s">
        <v>697</v>
      </c>
      <c r="C32" s="536">
        <v>0</v>
      </c>
      <c r="D32" s="536">
        <v>0</v>
      </c>
      <c r="E32" s="536">
        <v>0</v>
      </c>
      <c r="F32" s="536">
        <v>0</v>
      </c>
      <c r="G32" s="536"/>
      <c r="H32" s="536"/>
      <c r="I32" s="537">
        <f t="shared" si="0"/>
        <v>0</v>
      </c>
      <c r="J32" s="543"/>
    </row>
    <row r="33" spans="1:10">
      <c r="A33" s="536">
        <v>27</v>
      </c>
      <c r="B33" s="536" t="s">
        <v>588</v>
      </c>
      <c r="C33" s="536">
        <v>17363469.710000005</v>
      </c>
      <c r="D33" s="536">
        <v>38102857.690000229</v>
      </c>
      <c r="E33" s="536">
        <v>5708504.5800000336</v>
      </c>
      <c r="F33" s="536">
        <v>0</v>
      </c>
      <c r="G33" s="536"/>
      <c r="H33" s="536"/>
      <c r="I33" s="537">
        <f t="shared" si="0"/>
        <v>49757822.820000194</v>
      </c>
      <c r="J33" s="543"/>
    </row>
    <row r="34" spans="1:10">
      <c r="A34" s="536">
        <v>28</v>
      </c>
      <c r="B34" s="542" t="s">
        <v>110</v>
      </c>
      <c r="C34" s="542">
        <f>SUM(C7:C33)</f>
        <v>77354969.979999989</v>
      </c>
      <c r="D34" s="542">
        <f t="shared" ref="D34:H34" si="1">SUM(D7:D33)</f>
        <v>709944187.37000012</v>
      </c>
      <c r="E34" s="542">
        <f t="shared" si="1"/>
        <v>34075930.860000007</v>
      </c>
      <c r="F34" s="542">
        <f t="shared" si="1"/>
        <v>8278356.96</v>
      </c>
      <c r="G34" s="542">
        <v>8419264.3200000003</v>
      </c>
      <c r="H34" s="542">
        <f t="shared" si="1"/>
        <v>0</v>
      </c>
      <c r="I34" s="537">
        <f t="shared" si="0"/>
        <v>736525605.21000004</v>
      </c>
      <c r="J34" s="543"/>
    </row>
    <row r="35" spans="1:10">
      <c r="A35" s="543"/>
      <c r="B35" s="543"/>
      <c r="C35" s="543"/>
      <c r="D35" s="543"/>
      <c r="E35" s="543"/>
      <c r="F35" s="543"/>
      <c r="G35" s="543"/>
      <c r="H35" s="543"/>
      <c r="I35" s="543"/>
      <c r="J35" s="543"/>
    </row>
    <row r="36" spans="1:10">
      <c r="A36" s="543"/>
      <c r="B36" s="576"/>
      <c r="C36" s="543"/>
      <c r="D36" s="543"/>
      <c r="E36" s="543"/>
      <c r="F36" s="543"/>
      <c r="G36" s="543"/>
      <c r="H36" s="543"/>
      <c r="I36" s="543"/>
      <c r="J36" s="543"/>
    </row>
    <row r="37" spans="1:10">
      <c r="A37" s="543"/>
      <c r="B37" s="543"/>
      <c r="C37" s="543"/>
      <c r="D37" s="543"/>
      <c r="E37" s="543"/>
      <c r="F37" s="543"/>
      <c r="G37" s="543"/>
      <c r="H37" s="543"/>
      <c r="I37" s="543"/>
      <c r="J37" s="543"/>
    </row>
    <row r="38" spans="1:10">
      <c r="A38" s="543"/>
      <c r="B38" s="543"/>
      <c r="C38" s="543"/>
      <c r="D38" s="543"/>
      <c r="E38" s="543"/>
      <c r="F38" s="543"/>
      <c r="G38" s="543"/>
      <c r="H38" s="543"/>
      <c r="I38" s="543"/>
      <c r="J38" s="543"/>
    </row>
    <row r="39" spans="1:10">
      <c r="A39" s="543"/>
      <c r="B39" s="543"/>
      <c r="C39" s="543"/>
      <c r="D39" s="543"/>
      <c r="E39" s="543"/>
      <c r="F39" s="543"/>
      <c r="G39" s="543"/>
      <c r="H39" s="543"/>
      <c r="I39" s="543"/>
      <c r="J39" s="543"/>
    </row>
    <row r="40" spans="1:10">
      <c r="A40" s="543"/>
      <c r="B40" s="543"/>
      <c r="C40" s="543"/>
      <c r="D40" s="543"/>
      <c r="E40" s="543"/>
      <c r="F40" s="543"/>
      <c r="G40" s="543"/>
      <c r="H40" s="543"/>
      <c r="I40" s="543"/>
      <c r="J40" s="543"/>
    </row>
    <row r="41" spans="1:10">
      <c r="A41" s="543"/>
      <c r="B41" s="543"/>
      <c r="C41" s="543"/>
      <c r="D41" s="543"/>
      <c r="E41" s="543"/>
      <c r="F41" s="543"/>
      <c r="G41" s="543"/>
      <c r="H41" s="543"/>
      <c r="I41" s="543"/>
      <c r="J41" s="543"/>
    </row>
    <row r="42" spans="1:10">
      <c r="A42" s="577"/>
      <c r="B42" s="577"/>
      <c r="C42" s="543"/>
      <c r="D42" s="543"/>
      <c r="E42" s="543"/>
      <c r="F42" s="543"/>
      <c r="G42" s="543"/>
      <c r="H42" s="543"/>
      <c r="I42" s="543"/>
      <c r="J42" s="543"/>
    </row>
    <row r="43" spans="1:10">
      <c r="A43" s="577"/>
      <c r="B43" s="577"/>
      <c r="C43" s="543"/>
      <c r="D43" s="543"/>
      <c r="E43" s="543"/>
      <c r="F43" s="543"/>
      <c r="G43" s="543"/>
      <c r="H43" s="543"/>
      <c r="I43" s="543"/>
      <c r="J43" s="543"/>
    </row>
    <row r="44" spans="1:10">
      <c r="A44" s="543"/>
      <c r="B44" s="543"/>
      <c r="C44" s="543"/>
      <c r="D44" s="543"/>
      <c r="E44" s="543"/>
      <c r="F44" s="543"/>
      <c r="G44" s="543"/>
      <c r="H44" s="543"/>
      <c r="I44" s="543"/>
      <c r="J44" s="543"/>
    </row>
    <row r="45" spans="1:10">
      <c r="A45" s="543"/>
      <c r="B45" s="543"/>
      <c r="C45" s="543"/>
      <c r="D45" s="543"/>
      <c r="E45" s="543"/>
      <c r="F45" s="543"/>
      <c r="G45" s="543"/>
      <c r="H45" s="543"/>
      <c r="I45" s="543"/>
      <c r="J45" s="543"/>
    </row>
    <row r="46" spans="1:10">
      <c r="A46" s="543"/>
      <c r="B46" s="543"/>
      <c r="C46" s="543"/>
      <c r="D46" s="543"/>
      <c r="E46" s="543"/>
      <c r="F46" s="543"/>
      <c r="G46" s="543"/>
      <c r="H46" s="543"/>
      <c r="I46" s="543"/>
      <c r="J46" s="543"/>
    </row>
    <row r="47" spans="1:10">
      <c r="A47" s="543"/>
      <c r="B47" s="543"/>
      <c r="C47" s="543"/>
      <c r="D47" s="543"/>
      <c r="E47" s="543"/>
      <c r="F47" s="543"/>
      <c r="G47" s="543"/>
      <c r="H47" s="543"/>
      <c r="I47" s="543"/>
      <c r="J47" s="54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24" sqref="C24"/>
    </sheetView>
  </sheetViews>
  <sheetFormatPr defaultColWidth="9.140625" defaultRowHeight="12.75"/>
  <cols>
    <col min="1" max="1" width="11.85546875" style="540" bestFit="1" customWidth="1"/>
    <col min="2" max="2" width="108" style="540" bestFit="1" customWidth="1"/>
    <col min="3" max="4" width="35.5703125" style="540" customWidth="1"/>
    <col min="5" max="16384" width="9.140625" style="540"/>
  </cols>
  <sheetData>
    <row r="1" spans="1:4" ht="13.5">
      <c r="A1" s="530" t="s">
        <v>31</v>
      </c>
      <c r="B1" s="3" t="str">
        <f>'Info '!C2</f>
        <v>JSC " Halyk Bank Georgia"</v>
      </c>
    </row>
    <row r="2" spans="1:4" ht="13.5">
      <c r="A2" s="531" t="s">
        <v>32</v>
      </c>
      <c r="B2" s="567">
        <f>'1. key ratios '!B2</f>
        <v>44377</v>
      </c>
    </row>
    <row r="3" spans="1:4">
      <c r="A3" s="532" t="s">
        <v>589</v>
      </c>
    </row>
    <row r="5" spans="1:4" ht="25.5">
      <c r="A5" s="731" t="s">
        <v>590</v>
      </c>
      <c r="B5" s="731"/>
      <c r="C5" s="564" t="s">
        <v>591</v>
      </c>
      <c r="D5" s="564" t="s">
        <v>592</v>
      </c>
    </row>
    <row r="6" spans="1:4">
      <c r="A6" s="544">
        <v>1</v>
      </c>
      <c r="B6" s="545" t="s">
        <v>593</v>
      </c>
      <c r="C6" s="639">
        <v>46598985</v>
      </c>
      <c r="D6" s="536"/>
    </row>
    <row r="7" spans="1:4">
      <c r="A7" s="546">
        <v>2</v>
      </c>
      <c r="B7" s="545" t="s">
        <v>594</v>
      </c>
      <c r="C7" s="639">
        <f>SUM(C8:C11)</f>
        <v>5443961.1306427065</v>
      </c>
      <c r="D7" s="536">
        <f>SUM(D8:D11)</f>
        <v>0</v>
      </c>
    </row>
    <row r="8" spans="1:4">
      <c r="A8" s="547">
        <v>2.1</v>
      </c>
      <c r="B8" s="548" t="s">
        <v>705</v>
      </c>
      <c r="C8" s="639">
        <v>4927436.7078924607</v>
      </c>
      <c r="D8" s="536"/>
    </row>
    <row r="9" spans="1:4">
      <c r="A9" s="547">
        <v>2.2000000000000002</v>
      </c>
      <c r="B9" s="548" t="s">
        <v>703</v>
      </c>
      <c r="C9" s="639">
        <v>516524.42275024607</v>
      </c>
      <c r="D9" s="536"/>
    </row>
    <row r="10" spans="1:4">
      <c r="A10" s="547">
        <v>2.2999999999999998</v>
      </c>
      <c r="B10" s="548" t="s">
        <v>595</v>
      </c>
      <c r="C10" s="639">
        <v>0</v>
      </c>
      <c r="D10" s="536"/>
    </row>
    <row r="11" spans="1:4">
      <c r="A11" s="547">
        <v>2.4</v>
      </c>
      <c r="B11" s="548" t="s">
        <v>596</v>
      </c>
      <c r="C11" s="639"/>
      <c r="D11" s="536"/>
    </row>
    <row r="12" spans="1:4">
      <c r="A12" s="544">
        <v>3</v>
      </c>
      <c r="B12" s="545" t="s">
        <v>597</v>
      </c>
      <c r="C12" s="639">
        <f>SUM(C13:C18)</f>
        <v>6977898.1306427037</v>
      </c>
      <c r="D12" s="536">
        <f>SUM(D13:D18)</f>
        <v>0</v>
      </c>
    </row>
    <row r="13" spans="1:4">
      <c r="A13" s="547">
        <v>3.1</v>
      </c>
      <c r="B13" s="548" t="s">
        <v>598</v>
      </c>
      <c r="C13" s="639"/>
      <c r="D13" s="536"/>
    </row>
    <row r="14" spans="1:4">
      <c r="A14" s="547">
        <v>3.2</v>
      </c>
      <c r="B14" s="548" t="s">
        <v>599</v>
      </c>
      <c r="C14" s="639">
        <v>947280.90122293495</v>
      </c>
      <c r="D14" s="536"/>
    </row>
    <row r="15" spans="1:4">
      <c r="A15" s="547">
        <v>3.3</v>
      </c>
      <c r="B15" s="548" t="s">
        <v>694</v>
      </c>
      <c r="C15" s="639">
        <v>4051316.2100421684</v>
      </c>
      <c r="D15" s="536"/>
    </row>
    <row r="16" spans="1:4">
      <c r="A16" s="547">
        <v>3.4</v>
      </c>
      <c r="B16" s="548" t="s">
        <v>704</v>
      </c>
      <c r="C16" s="639">
        <v>0</v>
      </c>
      <c r="D16" s="536"/>
    </row>
    <row r="17" spans="1:4">
      <c r="A17" s="546">
        <v>3.5</v>
      </c>
      <c r="B17" s="548" t="s">
        <v>600</v>
      </c>
      <c r="C17" s="639">
        <v>1792120.1593776001</v>
      </c>
      <c r="D17" s="536"/>
    </row>
    <row r="18" spans="1:4">
      <c r="A18" s="547">
        <v>3.6</v>
      </c>
      <c r="B18" s="548" t="s">
        <v>601</v>
      </c>
      <c r="C18" s="639">
        <v>187180.86</v>
      </c>
      <c r="D18" s="536"/>
    </row>
    <row r="19" spans="1:4">
      <c r="A19" s="549">
        <v>4</v>
      </c>
      <c r="B19" s="545" t="s">
        <v>602</v>
      </c>
      <c r="C19" s="638">
        <f>C6+C7-C12</f>
        <v>45065048</v>
      </c>
      <c r="D19" s="542">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8" sqref="C8"/>
    </sheetView>
  </sheetViews>
  <sheetFormatPr defaultColWidth="9.140625" defaultRowHeight="12.75"/>
  <cols>
    <col min="1" max="1" width="11.85546875" style="540" bestFit="1" customWidth="1"/>
    <col min="2" max="2" width="124.7109375" style="540" customWidth="1"/>
    <col min="3" max="3" width="31.5703125" style="540" customWidth="1"/>
    <col min="4" max="4" width="39.140625" style="540" customWidth="1"/>
    <col min="5" max="16384" width="9.140625" style="540"/>
  </cols>
  <sheetData>
    <row r="1" spans="1:4" ht="13.5">
      <c r="A1" s="530" t="s">
        <v>31</v>
      </c>
      <c r="B1" s="3" t="str">
        <f>'Info '!C2</f>
        <v>JSC " Halyk Bank Georgia"</v>
      </c>
    </row>
    <row r="2" spans="1:4" ht="13.5">
      <c r="A2" s="531" t="s">
        <v>32</v>
      </c>
      <c r="B2" s="567">
        <f>'1. key ratios '!B2</f>
        <v>44377</v>
      </c>
    </row>
    <row r="3" spans="1:4">
      <c r="A3" s="532" t="s">
        <v>603</v>
      </c>
    </row>
    <row r="4" spans="1:4">
      <c r="A4" s="532"/>
    </row>
    <row r="5" spans="1:4" ht="15" customHeight="1">
      <c r="A5" s="732" t="s">
        <v>706</v>
      </c>
      <c r="B5" s="733"/>
      <c r="C5" s="722" t="s">
        <v>604</v>
      </c>
      <c r="D5" s="736" t="s">
        <v>605</v>
      </c>
    </row>
    <row r="6" spans="1:4">
      <c r="A6" s="734"/>
      <c r="B6" s="735"/>
      <c r="C6" s="725"/>
      <c r="D6" s="736"/>
    </row>
    <row r="7" spans="1:4">
      <c r="A7" s="542">
        <v>1</v>
      </c>
      <c r="B7" s="542" t="s">
        <v>593</v>
      </c>
      <c r="C7" s="639">
        <v>65440578.999999993</v>
      </c>
      <c r="D7" s="590"/>
    </row>
    <row r="8" spans="1:4">
      <c r="A8" s="536">
        <v>2</v>
      </c>
      <c r="B8" s="536" t="s">
        <v>606</v>
      </c>
      <c r="C8" s="639">
        <v>7329952.2274367455</v>
      </c>
      <c r="D8" s="590"/>
    </row>
    <row r="9" spans="1:4">
      <c r="A9" s="536">
        <v>3</v>
      </c>
      <c r="B9" s="550" t="s">
        <v>607</v>
      </c>
      <c r="C9" s="639"/>
      <c r="D9" s="590"/>
    </row>
    <row r="10" spans="1:4">
      <c r="A10" s="536">
        <v>4</v>
      </c>
      <c r="B10" s="536" t="s">
        <v>608</v>
      </c>
      <c r="C10" s="639">
        <f>SUM(C11:C18)</f>
        <v>12782778.53743675</v>
      </c>
      <c r="D10" s="590"/>
    </row>
    <row r="11" spans="1:4">
      <c r="A11" s="536">
        <v>5</v>
      </c>
      <c r="B11" s="551" t="s">
        <v>609</v>
      </c>
      <c r="C11" s="639"/>
      <c r="D11" s="590"/>
    </row>
    <row r="12" spans="1:4">
      <c r="A12" s="536">
        <v>6</v>
      </c>
      <c r="B12" s="551" t="s">
        <v>610</v>
      </c>
      <c r="C12" s="639"/>
      <c r="D12" s="590"/>
    </row>
    <row r="13" spans="1:4">
      <c r="A13" s="536">
        <v>7</v>
      </c>
      <c r="B13" s="551" t="s">
        <v>611</v>
      </c>
      <c r="C13" s="639">
        <v>9552917.7391289994</v>
      </c>
      <c r="D13" s="590"/>
    </row>
    <row r="14" spans="1:4">
      <c r="A14" s="536">
        <v>8</v>
      </c>
      <c r="B14" s="551" t="s">
        <v>612</v>
      </c>
      <c r="C14" s="639">
        <v>253517.55</v>
      </c>
      <c r="D14" s="639">
        <v>445550</v>
      </c>
    </row>
    <row r="15" spans="1:4">
      <c r="A15" s="536">
        <v>9</v>
      </c>
      <c r="B15" s="551" t="s">
        <v>613</v>
      </c>
      <c r="C15" s="639"/>
      <c r="D15" s="536"/>
    </row>
    <row r="16" spans="1:4">
      <c r="A16" s="536">
        <v>10</v>
      </c>
      <c r="B16" s="551" t="s">
        <v>614</v>
      </c>
      <c r="C16" s="639"/>
      <c r="D16" s="590"/>
    </row>
    <row r="17" spans="1:4">
      <c r="A17" s="536">
        <v>11</v>
      </c>
      <c r="B17" s="551" t="s">
        <v>615</v>
      </c>
      <c r="C17" s="639"/>
      <c r="D17" s="536"/>
    </row>
    <row r="18" spans="1:4">
      <c r="A18" s="536">
        <v>12</v>
      </c>
      <c r="B18" s="548" t="s">
        <v>711</v>
      </c>
      <c r="C18" s="639">
        <v>2976343.2483077501</v>
      </c>
      <c r="D18" s="590"/>
    </row>
    <row r="19" spans="1:4">
      <c r="A19" s="542">
        <v>13</v>
      </c>
      <c r="B19" s="578" t="s">
        <v>602</v>
      </c>
      <c r="C19" s="638">
        <f>C7+C8+C9-C10</f>
        <v>59987752.689999983</v>
      </c>
      <c r="D19" s="591"/>
    </row>
    <row r="22" spans="1:4">
      <c r="B22" s="530"/>
    </row>
    <row r="23" spans="1:4">
      <c r="B23" s="531"/>
    </row>
    <row r="24" spans="1:4">
      <c r="B24" s="53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A4" workbookViewId="0">
      <selection activeCell="G30" sqref="G30"/>
    </sheetView>
  </sheetViews>
  <sheetFormatPr defaultColWidth="9.140625" defaultRowHeight="12.75"/>
  <cols>
    <col min="1" max="1" width="11.85546875" style="540" bestFit="1" customWidth="1"/>
    <col min="2" max="2" width="80.7109375" style="540" customWidth="1"/>
    <col min="3" max="3" width="15.5703125" style="540" customWidth="1"/>
    <col min="4" max="5" width="22.28515625" style="540" customWidth="1"/>
    <col min="6" max="6" width="23.42578125" style="540" customWidth="1"/>
    <col min="7" max="14" width="22.28515625" style="540" customWidth="1"/>
    <col min="15" max="15" width="23.28515625" style="540" bestFit="1" customWidth="1"/>
    <col min="16" max="16" width="21.7109375" style="540" bestFit="1" customWidth="1"/>
    <col min="17" max="19" width="19" style="540" bestFit="1" customWidth="1"/>
    <col min="20" max="20" width="16.140625" style="540" customWidth="1"/>
    <col min="21" max="21" width="21" style="540" customWidth="1"/>
    <col min="22" max="22" width="20" style="540" customWidth="1"/>
    <col min="23" max="16384" width="9.140625" style="540"/>
  </cols>
  <sheetData>
    <row r="1" spans="1:22" ht="13.5">
      <c r="A1" s="530" t="s">
        <v>31</v>
      </c>
      <c r="B1" s="3" t="str">
        <f>'Info '!C2</f>
        <v>JSC " Halyk Bank Georgia"</v>
      </c>
    </row>
    <row r="2" spans="1:22" ht="13.5">
      <c r="A2" s="531" t="s">
        <v>32</v>
      </c>
      <c r="B2" s="567">
        <f>'1. key ratios '!B2</f>
        <v>44377</v>
      </c>
      <c r="C2" s="570"/>
    </row>
    <row r="3" spans="1:22">
      <c r="A3" s="532" t="s">
        <v>616</v>
      </c>
    </row>
    <row r="5" spans="1:22" ht="15" customHeight="1">
      <c r="A5" s="722" t="s">
        <v>541</v>
      </c>
      <c r="B5" s="724"/>
      <c r="C5" s="739" t="s">
        <v>617</v>
      </c>
      <c r="D5" s="740"/>
      <c r="E5" s="740"/>
      <c r="F5" s="740"/>
      <c r="G5" s="740"/>
      <c r="H5" s="740"/>
      <c r="I5" s="740"/>
      <c r="J5" s="740"/>
      <c r="K5" s="740"/>
      <c r="L5" s="740"/>
      <c r="M5" s="740"/>
      <c r="N5" s="740"/>
      <c r="O5" s="740"/>
      <c r="P5" s="740"/>
      <c r="Q5" s="740"/>
      <c r="R5" s="740"/>
      <c r="S5" s="740"/>
      <c r="T5" s="740"/>
      <c r="U5" s="741"/>
      <c r="V5" s="579"/>
    </row>
    <row r="6" spans="1:22">
      <c r="A6" s="737"/>
      <c r="B6" s="738"/>
      <c r="C6" s="742" t="s">
        <v>110</v>
      </c>
      <c r="D6" s="744" t="s">
        <v>618</v>
      </c>
      <c r="E6" s="744"/>
      <c r="F6" s="729"/>
      <c r="G6" s="745" t="s">
        <v>619</v>
      </c>
      <c r="H6" s="746"/>
      <c r="I6" s="746"/>
      <c r="J6" s="746"/>
      <c r="K6" s="747"/>
      <c r="L6" s="566"/>
      <c r="M6" s="748" t="s">
        <v>620</v>
      </c>
      <c r="N6" s="748"/>
      <c r="O6" s="729"/>
      <c r="P6" s="729"/>
      <c r="Q6" s="729"/>
      <c r="R6" s="729"/>
      <c r="S6" s="729"/>
      <c r="T6" s="729"/>
      <c r="U6" s="729"/>
      <c r="V6" s="566"/>
    </row>
    <row r="7" spans="1:22" ht="25.5">
      <c r="A7" s="725"/>
      <c r="B7" s="727"/>
      <c r="C7" s="743"/>
      <c r="D7" s="580"/>
      <c r="E7" s="572" t="s">
        <v>621</v>
      </c>
      <c r="F7" s="572" t="s">
        <v>622</v>
      </c>
      <c r="G7" s="570"/>
      <c r="H7" s="572" t="s">
        <v>621</v>
      </c>
      <c r="I7" s="572" t="s">
        <v>623</v>
      </c>
      <c r="J7" s="572" t="s">
        <v>624</v>
      </c>
      <c r="K7" s="572" t="s">
        <v>625</v>
      </c>
      <c r="L7" s="565"/>
      <c r="M7" s="560" t="s">
        <v>626</v>
      </c>
      <c r="N7" s="572" t="s">
        <v>624</v>
      </c>
      <c r="O7" s="572" t="s">
        <v>627</v>
      </c>
      <c r="P7" s="572" t="s">
        <v>628</v>
      </c>
      <c r="Q7" s="572" t="s">
        <v>629</v>
      </c>
      <c r="R7" s="572" t="s">
        <v>630</v>
      </c>
      <c r="S7" s="572" t="s">
        <v>631</v>
      </c>
      <c r="T7" s="581" t="s">
        <v>632</v>
      </c>
      <c r="U7" s="572" t="s">
        <v>633</v>
      </c>
      <c r="V7" s="579"/>
    </row>
    <row r="8" spans="1:22">
      <c r="A8" s="582">
        <v>1</v>
      </c>
      <c r="B8" s="542" t="s">
        <v>634</v>
      </c>
      <c r="C8" s="640">
        <f>SUM(C9:C14)</f>
        <v>565717670</v>
      </c>
      <c r="D8" s="640">
        <f t="shared" ref="D8:U8" si="0">SUM(D9:D14)</f>
        <v>413918039.39999992</v>
      </c>
      <c r="E8" s="640">
        <f t="shared" si="0"/>
        <v>23331693.18</v>
      </c>
      <c r="F8" s="640">
        <f t="shared" si="0"/>
        <v>0</v>
      </c>
      <c r="G8" s="640">
        <f t="shared" si="0"/>
        <v>91811877.909999996</v>
      </c>
      <c r="H8" s="640">
        <f t="shared" si="0"/>
        <v>5944121.1300000008</v>
      </c>
      <c r="I8" s="640">
        <f t="shared" si="0"/>
        <v>697633.16</v>
      </c>
      <c r="J8" s="640">
        <f t="shared" si="0"/>
        <v>7613541.1299999999</v>
      </c>
      <c r="K8" s="640">
        <f t="shared" si="0"/>
        <v>0</v>
      </c>
      <c r="L8" s="640">
        <f t="shared" si="0"/>
        <v>59987752.689999998</v>
      </c>
      <c r="M8" s="640">
        <f t="shared" si="0"/>
        <v>8558131.6099999994</v>
      </c>
      <c r="N8" s="640">
        <f t="shared" si="0"/>
        <v>1589939.37</v>
      </c>
      <c r="O8" s="640">
        <f t="shared" si="0"/>
        <v>2837040.58</v>
      </c>
      <c r="P8" s="640">
        <f t="shared" si="0"/>
        <v>6780487.5099999998</v>
      </c>
      <c r="Q8" s="640">
        <f t="shared" si="0"/>
        <v>5741708.4299999997</v>
      </c>
      <c r="R8" s="640">
        <f t="shared" si="0"/>
        <v>4938300.3499999996</v>
      </c>
      <c r="S8" s="640">
        <f t="shared" si="0"/>
        <v>125076.15</v>
      </c>
      <c r="T8" s="640">
        <f t="shared" si="0"/>
        <v>2185.2800000000002</v>
      </c>
      <c r="U8" s="640">
        <f t="shared" si="0"/>
        <v>730801.6100000001</v>
      </c>
      <c r="V8" s="543"/>
    </row>
    <row r="9" spans="1:22">
      <c r="A9" s="536">
        <v>1.1000000000000001</v>
      </c>
      <c r="B9" s="562" t="s">
        <v>635</v>
      </c>
      <c r="C9" s="641"/>
      <c r="D9" s="639"/>
      <c r="E9" s="639"/>
      <c r="F9" s="639"/>
      <c r="G9" s="639"/>
      <c r="H9" s="639"/>
      <c r="I9" s="639"/>
      <c r="J9" s="639"/>
      <c r="K9" s="639"/>
      <c r="L9" s="639"/>
      <c r="M9" s="639"/>
      <c r="N9" s="639"/>
      <c r="O9" s="639"/>
      <c r="P9" s="639"/>
      <c r="Q9" s="639"/>
      <c r="R9" s="639"/>
      <c r="S9" s="639"/>
      <c r="T9" s="639"/>
      <c r="U9" s="639"/>
      <c r="V9" s="543"/>
    </row>
    <row r="10" spans="1:22">
      <c r="A10" s="536">
        <v>1.2</v>
      </c>
      <c r="B10" s="562" t="s">
        <v>636</v>
      </c>
      <c r="C10" s="641"/>
      <c r="D10" s="639"/>
      <c r="E10" s="639"/>
      <c r="F10" s="639"/>
      <c r="G10" s="639"/>
      <c r="H10" s="639"/>
      <c r="I10" s="639"/>
      <c r="J10" s="639"/>
      <c r="K10" s="639"/>
      <c r="L10" s="639"/>
      <c r="M10" s="639"/>
      <c r="N10" s="639"/>
      <c r="O10" s="639"/>
      <c r="P10" s="639"/>
      <c r="Q10" s="639"/>
      <c r="R10" s="639"/>
      <c r="S10" s="639"/>
      <c r="T10" s="639"/>
      <c r="U10" s="639"/>
      <c r="V10" s="543"/>
    </row>
    <row r="11" spans="1:22">
      <c r="A11" s="536">
        <v>1.3</v>
      </c>
      <c r="B11" s="562" t="s">
        <v>637</v>
      </c>
      <c r="C11" s="641"/>
      <c r="D11" s="639"/>
      <c r="E11" s="639"/>
      <c r="F11" s="639"/>
      <c r="G11" s="639"/>
      <c r="H11" s="639"/>
      <c r="I11" s="639"/>
      <c r="J11" s="639"/>
      <c r="K11" s="639"/>
      <c r="L11" s="639"/>
      <c r="M11" s="639"/>
      <c r="N11" s="639"/>
      <c r="O11" s="639"/>
      <c r="P11" s="639"/>
      <c r="Q11" s="639"/>
      <c r="R11" s="639"/>
      <c r="S11" s="639"/>
      <c r="T11" s="639"/>
      <c r="U11" s="639"/>
      <c r="V11" s="543"/>
    </row>
    <row r="12" spans="1:22">
      <c r="A12" s="536">
        <v>1.4</v>
      </c>
      <c r="B12" s="562" t="s">
        <v>638</v>
      </c>
      <c r="C12" s="641">
        <v>22232933.85999994</v>
      </c>
      <c r="D12" s="639">
        <v>17380068.059999939</v>
      </c>
      <c r="E12" s="639" t="s" vm="117">
        <v>739</v>
      </c>
      <c r="F12" s="639" t="s" vm="118">
        <v>739</v>
      </c>
      <c r="G12" s="639" t="s" vm="119">
        <v>739</v>
      </c>
      <c r="H12" s="639" t="s" vm="120">
        <v>739</v>
      </c>
      <c r="I12" s="639" t="s" vm="121">
        <v>739</v>
      </c>
      <c r="J12" s="639" t="s" vm="122">
        <v>739</v>
      </c>
      <c r="K12" s="639" t="s" vm="123">
        <v>739</v>
      </c>
      <c r="L12" s="639" vm="124">
        <v>4852865.8</v>
      </c>
      <c r="M12" s="639">
        <v>0</v>
      </c>
      <c r="N12" s="639" t="s" vm="125">
        <v>739</v>
      </c>
      <c r="O12" s="639" t="s" vm="126">
        <v>739</v>
      </c>
      <c r="P12" s="639" vm="127">
        <v>3063986.82</v>
      </c>
      <c r="Q12" s="639" vm="128">
        <v>509881</v>
      </c>
      <c r="R12" s="639" vm="129">
        <v>959190.4</v>
      </c>
      <c r="S12" s="639" t="s" vm="130">
        <v>739</v>
      </c>
      <c r="T12" s="639" t="s" vm="131">
        <v>739</v>
      </c>
      <c r="U12" s="639" vm="132">
        <v>128317.42</v>
      </c>
      <c r="V12" s="543"/>
    </row>
    <row r="13" spans="1:22">
      <c r="A13" s="536">
        <v>1.5</v>
      </c>
      <c r="B13" s="562" t="s">
        <v>639</v>
      </c>
      <c r="C13" s="641" vm="133">
        <v>420227223.75</v>
      </c>
      <c r="D13" s="639" vm="134">
        <v>296758205.52999997</v>
      </c>
      <c r="E13" s="639" vm="135">
        <v>21681530.109999999</v>
      </c>
      <c r="F13" s="639" t="s" vm="136">
        <v>739</v>
      </c>
      <c r="G13" s="639" vm="137">
        <v>85029006.039999992</v>
      </c>
      <c r="H13" s="639" vm="138">
        <v>4134153.6300000004</v>
      </c>
      <c r="I13" s="639" vm="139">
        <v>390319.80000000005</v>
      </c>
      <c r="J13" s="639" vm="140">
        <v>7426536.29</v>
      </c>
      <c r="K13" s="639" t="s" vm="141">
        <v>739</v>
      </c>
      <c r="L13" s="639" vm="142">
        <v>38440012.18</v>
      </c>
      <c r="M13" s="639">
        <v>5752402.6600000001</v>
      </c>
      <c r="N13" s="639" vm="143">
        <v>1326786.6400000001</v>
      </c>
      <c r="O13" s="639" vm="144">
        <v>1514312.49</v>
      </c>
      <c r="P13" s="639" vm="145">
        <v>2122850.92</v>
      </c>
      <c r="Q13" s="639" vm="146">
        <v>4412642.62</v>
      </c>
      <c r="R13" s="639" vm="147">
        <v>2554823.2199999997</v>
      </c>
      <c r="S13" s="639" vm="148">
        <v>39182.699999999997</v>
      </c>
      <c r="T13" s="639" t="s" vm="149">
        <v>739</v>
      </c>
      <c r="U13" s="639" vm="150">
        <v>0</v>
      </c>
      <c r="V13" s="543"/>
    </row>
    <row r="14" spans="1:22">
      <c r="A14" s="536">
        <v>1.6</v>
      </c>
      <c r="B14" s="562" t="s">
        <v>640</v>
      </c>
      <c r="C14" s="641" vm="151">
        <v>123257512.39</v>
      </c>
      <c r="D14" s="639" vm="152">
        <v>99779765.810000002</v>
      </c>
      <c r="E14" s="639" vm="153">
        <v>1650163.07</v>
      </c>
      <c r="F14" s="639" t="s" vm="154">
        <v>739</v>
      </c>
      <c r="G14" s="639" vm="155">
        <v>6782871.8699999992</v>
      </c>
      <c r="H14" s="639" vm="156">
        <v>1809967.5</v>
      </c>
      <c r="I14" s="639" vm="157">
        <v>307313.36</v>
      </c>
      <c r="J14" s="639" vm="158">
        <v>187004.84</v>
      </c>
      <c r="K14" s="639" t="s" vm="159">
        <v>739</v>
      </c>
      <c r="L14" s="639" vm="160">
        <v>16694874.709999999</v>
      </c>
      <c r="M14" s="639">
        <v>2805728.95</v>
      </c>
      <c r="N14" s="639" vm="161">
        <v>263152.73</v>
      </c>
      <c r="O14" s="639" vm="162">
        <v>1322728.0900000001</v>
      </c>
      <c r="P14" s="639" vm="163">
        <v>1593649.77</v>
      </c>
      <c r="Q14" s="639" vm="164">
        <v>819184.81</v>
      </c>
      <c r="R14" s="639" vm="165">
        <v>1424286.73</v>
      </c>
      <c r="S14" s="639" vm="166">
        <v>85893.45</v>
      </c>
      <c r="T14" s="639" vm="167">
        <v>2185.2800000000002</v>
      </c>
      <c r="U14" s="639" vm="168">
        <v>602484.19000000006</v>
      </c>
      <c r="V14" s="543"/>
    </row>
    <row r="15" spans="1:22">
      <c r="A15" s="582">
        <v>2</v>
      </c>
      <c r="B15" s="542" t="s">
        <v>641</v>
      </c>
      <c r="C15" s="638">
        <f>SUM(C16:C21)</f>
        <v>16593783</v>
      </c>
      <c r="D15" s="638">
        <f t="shared" ref="D15:U15" si="1">SUM(D16:D21)</f>
        <v>16593783</v>
      </c>
      <c r="E15" s="638">
        <f t="shared" si="1"/>
        <v>0</v>
      </c>
      <c r="F15" s="638">
        <f t="shared" si="1"/>
        <v>0</v>
      </c>
      <c r="G15" s="638">
        <f t="shared" si="1"/>
        <v>0</v>
      </c>
      <c r="H15" s="638">
        <f t="shared" si="1"/>
        <v>0</v>
      </c>
      <c r="I15" s="638">
        <f t="shared" si="1"/>
        <v>0</v>
      </c>
      <c r="J15" s="638">
        <f t="shared" si="1"/>
        <v>0</v>
      </c>
      <c r="K15" s="638">
        <f t="shared" si="1"/>
        <v>0</v>
      </c>
      <c r="L15" s="638">
        <f t="shared" si="1"/>
        <v>0</v>
      </c>
      <c r="M15" s="638">
        <f t="shared" si="1"/>
        <v>0</v>
      </c>
      <c r="N15" s="638">
        <f t="shared" si="1"/>
        <v>0</v>
      </c>
      <c r="O15" s="638">
        <f t="shared" si="1"/>
        <v>0</v>
      </c>
      <c r="P15" s="638">
        <f t="shared" si="1"/>
        <v>0</v>
      </c>
      <c r="Q15" s="638">
        <f t="shared" si="1"/>
        <v>0</v>
      </c>
      <c r="R15" s="638">
        <f t="shared" si="1"/>
        <v>0</v>
      </c>
      <c r="S15" s="638">
        <f t="shared" si="1"/>
        <v>0</v>
      </c>
      <c r="T15" s="638">
        <f t="shared" si="1"/>
        <v>0</v>
      </c>
      <c r="U15" s="638">
        <f t="shared" si="1"/>
        <v>0</v>
      </c>
      <c r="V15" s="543"/>
    </row>
    <row r="16" spans="1:22">
      <c r="A16" s="536">
        <v>2.1</v>
      </c>
      <c r="B16" s="562" t="s">
        <v>635</v>
      </c>
      <c r="C16" s="641"/>
      <c r="D16" s="639"/>
      <c r="E16" s="639"/>
      <c r="F16" s="639"/>
      <c r="G16" s="639"/>
      <c r="H16" s="639"/>
      <c r="I16" s="639"/>
      <c r="J16" s="639"/>
      <c r="K16" s="639"/>
      <c r="L16" s="639"/>
      <c r="M16" s="639"/>
      <c r="N16" s="639"/>
      <c r="O16" s="639"/>
      <c r="P16" s="639"/>
      <c r="Q16" s="639"/>
      <c r="R16" s="639"/>
      <c r="S16" s="639"/>
      <c r="T16" s="639"/>
      <c r="U16" s="639"/>
      <c r="V16" s="543"/>
    </row>
    <row r="17" spans="1:22">
      <c r="A17" s="536">
        <v>2.2000000000000002</v>
      </c>
      <c r="B17" s="562" t="s">
        <v>636</v>
      </c>
      <c r="C17" s="641">
        <v>16593783</v>
      </c>
      <c r="D17" s="639">
        <v>16593783</v>
      </c>
      <c r="E17" s="639"/>
      <c r="F17" s="639"/>
      <c r="G17" s="639"/>
      <c r="H17" s="639"/>
      <c r="I17" s="639"/>
      <c r="J17" s="639"/>
      <c r="K17" s="639"/>
      <c r="L17" s="639"/>
      <c r="M17" s="639"/>
      <c r="N17" s="639"/>
      <c r="O17" s="639"/>
      <c r="P17" s="639"/>
      <c r="Q17" s="639"/>
      <c r="R17" s="639"/>
      <c r="S17" s="639"/>
      <c r="T17" s="639"/>
      <c r="U17" s="639"/>
      <c r="V17" s="543"/>
    </row>
    <row r="18" spans="1:22">
      <c r="A18" s="536">
        <v>2.2999999999999998</v>
      </c>
      <c r="B18" s="562" t="s">
        <v>637</v>
      </c>
      <c r="C18" s="641"/>
      <c r="D18" s="639"/>
      <c r="E18" s="639"/>
      <c r="F18" s="639"/>
      <c r="G18" s="639"/>
      <c r="H18" s="639"/>
      <c r="I18" s="639"/>
      <c r="J18" s="639"/>
      <c r="K18" s="639"/>
      <c r="L18" s="639"/>
      <c r="M18" s="639"/>
      <c r="N18" s="639"/>
      <c r="O18" s="639"/>
      <c r="P18" s="639"/>
      <c r="Q18" s="639"/>
      <c r="R18" s="639"/>
      <c r="S18" s="639"/>
      <c r="T18" s="639"/>
      <c r="U18" s="639"/>
      <c r="V18" s="543"/>
    </row>
    <row r="19" spans="1:22">
      <c r="A19" s="536">
        <v>2.4</v>
      </c>
      <c r="B19" s="562" t="s">
        <v>638</v>
      </c>
      <c r="C19" s="641"/>
      <c r="D19" s="639"/>
      <c r="E19" s="639"/>
      <c r="F19" s="639"/>
      <c r="G19" s="639"/>
      <c r="H19" s="639"/>
      <c r="I19" s="639"/>
      <c r="J19" s="639"/>
      <c r="K19" s="639"/>
      <c r="L19" s="639"/>
      <c r="M19" s="639"/>
      <c r="N19" s="639"/>
      <c r="O19" s="639"/>
      <c r="P19" s="639"/>
      <c r="Q19" s="639"/>
      <c r="R19" s="639"/>
      <c r="S19" s="639"/>
      <c r="T19" s="639"/>
      <c r="U19" s="639"/>
      <c r="V19" s="543"/>
    </row>
    <row r="20" spans="1:22">
      <c r="A20" s="536">
        <v>2.5</v>
      </c>
      <c r="B20" s="562" t="s">
        <v>639</v>
      </c>
      <c r="C20" s="641"/>
      <c r="D20" s="639"/>
      <c r="E20" s="639"/>
      <c r="F20" s="639"/>
      <c r="G20" s="639"/>
      <c r="H20" s="639"/>
      <c r="I20" s="639"/>
      <c r="J20" s="639"/>
      <c r="K20" s="639"/>
      <c r="L20" s="639"/>
      <c r="M20" s="639"/>
      <c r="N20" s="639"/>
      <c r="O20" s="639"/>
      <c r="P20" s="639"/>
      <c r="Q20" s="639"/>
      <c r="R20" s="639"/>
      <c r="S20" s="639"/>
      <c r="T20" s="639"/>
      <c r="U20" s="639"/>
      <c r="V20" s="543"/>
    </row>
    <row r="21" spans="1:22">
      <c r="A21" s="536">
        <v>2.6</v>
      </c>
      <c r="B21" s="562" t="s">
        <v>640</v>
      </c>
      <c r="C21" s="641"/>
      <c r="D21" s="639"/>
      <c r="E21" s="639"/>
      <c r="F21" s="639"/>
      <c r="G21" s="639"/>
      <c r="H21" s="639"/>
      <c r="I21" s="639"/>
      <c r="J21" s="639"/>
      <c r="K21" s="639"/>
      <c r="L21" s="639"/>
      <c r="M21" s="639"/>
      <c r="N21" s="639"/>
      <c r="O21" s="639"/>
      <c r="P21" s="639"/>
      <c r="Q21" s="639"/>
      <c r="R21" s="639"/>
      <c r="S21" s="639"/>
      <c r="T21" s="639"/>
      <c r="U21" s="639"/>
      <c r="V21" s="543"/>
    </row>
    <row r="22" spans="1:22">
      <c r="A22" s="582">
        <v>3</v>
      </c>
      <c r="B22" s="542" t="s">
        <v>696</v>
      </c>
      <c r="C22" s="638">
        <f>SUM(C23:C28)</f>
        <v>41015328</v>
      </c>
      <c r="D22" s="638">
        <f>SUM(D23:D28)</f>
        <v>6894160.9499999993</v>
      </c>
      <c r="E22" s="655"/>
      <c r="F22" s="655"/>
      <c r="G22" s="638">
        <f t="shared" ref="G22:L22" si="2">SUM(G23:G28)</f>
        <v>467750</v>
      </c>
      <c r="H22" s="655"/>
      <c r="I22" s="655"/>
      <c r="J22" s="655"/>
      <c r="K22" s="655"/>
      <c r="L22" s="638">
        <f t="shared" si="2"/>
        <v>0</v>
      </c>
      <c r="M22" s="655"/>
      <c r="N22" s="655"/>
      <c r="O22" s="655"/>
      <c r="P22" s="655"/>
      <c r="Q22" s="655"/>
      <c r="R22" s="655"/>
      <c r="S22" s="655"/>
      <c r="T22" s="655"/>
      <c r="U22" s="655"/>
      <c r="V22" s="543"/>
    </row>
    <row r="23" spans="1:22">
      <c r="A23" s="536">
        <v>3.1</v>
      </c>
      <c r="B23" s="562" t="s">
        <v>635</v>
      </c>
      <c r="C23" s="641"/>
      <c r="D23" s="639"/>
      <c r="E23" s="655"/>
      <c r="F23" s="655"/>
      <c r="G23" s="639"/>
      <c r="H23" s="655"/>
      <c r="I23" s="655"/>
      <c r="J23" s="655"/>
      <c r="K23" s="655"/>
      <c r="L23" s="639"/>
      <c r="M23" s="655"/>
      <c r="N23" s="655"/>
      <c r="O23" s="655"/>
      <c r="P23" s="655"/>
      <c r="Q23" s="655"/>
      <c r="R23" s="655"/>
      <c r="S23" s="655"/>
      <c r="T23" s="655"/>
      <c r="U23" s="655"/>
      <c r="V23" s="543"/>
    </row>
    <row r="24" spans="1:22">
      <c r="A24" s="536">
        <v>3.2</v>
      </c>
      <c r="B24" s="562" t="s">
        <v>636</v>
      </c>
      <c r="C24" s="641"/>
      <c r="D24" s="639"/>
      <c r="E24" s="655"/>
      <c r="F24" s="655"/>
      <c r="G24" s="639"/>
      <c r="H24" s="655"/>
      <c r="I24" s="655"/>
      <c r="J24" s="655"/>
      <c r="K24" s="655"/>
      <c r="L24" s="639"/>
      <c r="M24" s="655"/>
      <c r="N24" s="655"/>
      <c r="O24" s="655"/>
      <c r="P24" s="655"/>
      <c r="Q24" s="655"/>
      <c r="R24" s="655"/>
      <c r="S24" s="655"/>
      <c r="T24" s="655"/>
      <c r="U24" s="655"/>
      <c r="V24" s="543"/>
    </row>
    <row r="25" spans="1:22">
      <c r="A25" s="536">
        <v>3.3</v>
      </c>
      <c r="B25" s="562" t="s">
        <v>637</v>
      </c>
      <c r="C25" s="641"/>
      <c r="D25" s="639"/>
      <c r="E25" s="655"/>
      <c r="F25" s="655"/>
      <c r="G25" s="639"/>
      <c r="H25" s="655"/>
      <c r="I25" s="655"/>
      <c r="J25" s="655"/>
      <c r="K25" s="655"/>
      <c r="L25" s="639"/>
      <c r="M25" s="655"/>
      <c r="N25" s="655"/>
      <c r="O25" s="655"/>
      <c r="P25" s="655"/>
      <c r="Q25" s="655"/>
      <c r="R25" s="655"/>
      <c r="S25" s="655"/>
      <c r="T25" s="655"/>
      <c r="U25" s="655"/>
      <c r="V25" s="543"/>
    </row>
    <row r="26" spans="1:22">
      <c r="A26" s="536">
        <v>3.4</v>
      </c>
      <c r="B26" s="562" t="s">
        <v>638</v>
      </c>
      <c r="C26" s="641">
        <v>12401860.780000001</v>
      </c>
      <c r="D26" s="639"/>
      <c r="E26" s="655"/>
      <c r="F26" s="655"/>
      <c r="G26" s="639"/>
      <c r="H26" s="655"/>
      <c r="I26" s="655"/>
      <c r="J26" s="655"/>
      <c r="K26" s="655"/>
      <c r="L26" s="639"/>
      <c r="M26" s="655"/>
      <c r="N26" s="655"/>
      <c r="O26" s="655"/>
      <c r="P26" s="655"/>
      <c r="Q26" s="655"/>
      <c r="R26" s="655"/>
      <c r="S26" s="655"/>
      <c r="T26" s="655"/>
      <c r="U26" s="655"/>
      <c r="V26" s="543"/>
    </row>
    <row r="27" spans="1:22">
      <c r="A27" s="536">
        <v>3.5</v>
      </c>
      <c r="B27" s="562" t="s">
        <v>639</v>
      </c>
      <c r="C27" s="641">
        <v>27381231.18</v>
      </c>
      <c r="D27" s="639">
        <v>6894160.9499999993</v>
      </c>
      <c r="E27" s="655"/>
      <c r="F27" s="655"/>
      <c r="G27" s="639">
        <v>467750</v>
      </c>
      <c r="H27" s="655"/>
      <c r="I27" s="655"/>
      <c r="J27" s="655"/>
      <c r="K27" s="655"/>
      <c r="L27" s="639"/>
      <c r="M27" s="655"/>
      <c r="N27" s="655"/>
      <c r="O27" s="655"/>
      <c r="P27" s="655"/>
      <c r="Q27" s="655"/>
      <c r="R27" s="655"/>
      <c r="S27" s="655"/>
      <c r="T27" s="655"/>
      <c r="U27" s="655"/>
      <c r="V27" s="543"/>
    </row>
    <row r="28" spans="1:22">
      <c r="A28" s="536">
        <v>3.6</v>
      </c>
      <c r="B28" s="562" t="s">
        <v>640</v>
      </c>
      <c r="C28" s="641">
        <v>1232236.0399999963</v>
      </c>
      <c r="D28" s="639"/>
      <c r="E28" s="655"/>
      <c r="F28" s="655"/>
      <c r="G28" s="639"/>
      <c r="H28" s="655"/>
      <c r="I28" s="655"/>
      <c r="J28" s="655"/>
      <c r="K28" s="655"/>
      <c r="L28" s="639"/>
      <c r="M28" s="655"/>
      <c r="N28" s="655"/>
      <c r="O28" s="655"/>
      <c r="P28" s="655"/>
      <c r="Q28" s="655"/>
      <c r="R28" s="655"/>
      <c r="S28" s="655"/>
      <c r="T28" s="655"/>
      <c r="U28" s="655"/>
      <c r="V28" s="54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L1" workbookViewId="0">
      <selection activeCell="R27" sqref="R27"/>
    </sheetView>
  </sheetViews>
  <sheetFormatPr defaultColWidth="9.140625" defaultRowHeight="12.75"/>
  <cols>
    <col min="1" max="1" width="11.85546875" style="540" bestFit="1" customWidth="1"/>
    <col min="2" max="2" width="90.28515625" style="540" bestFit="1" customWidth="1"/>
    <col min="3" max="3" width="19.5703125" style="540" customWidth="1"/>
    <col min="4" max="4" width="21.140625" style="540" customWidth="1"/>
    <col min="5" max="5" width="17.140625" style="540" customWidth="1"/>
    <col min="6" max="6" width="22.28515625" style="540" customWidth="1"/>
    <col min="7" max="7" width="19.28515625" style="540" customWidth="1"/>
    <col min="8" max="8" width="17.140625" style="540" customWidth="1"/>
    <col min="9" max="14" width="22.28515625" style="540" customWidth="1"/>
    <col min="15" max="15" width="23" style="540" customWidth="1"/>
    <col min="16" max="16" width="21.7109375" style="540" bestFit="1" customWidth="1"/>
    <col min="17" max="19" width="19" style="540" bestFit="1" customWidth="1"/>
    <col min="20" max="20" width="14.7109375" style="540" customWidth="1"/>
    <col min="21" max="21" width="20" style="540" customWidth="1"/>
    <col min="22" max="16384" width="9.140625" style="540"/>
  </cols>
  <sheetData>
    <row r="1" spans="1:21" ht="13.5">
      <c r="A1" s="530" t="s">
        <v>31</v>
      </c>
      <c r="B1" s="3" t="str">
        <f>'Info '!C2</f>
        <v>JSC " Halyk Bank Georgia"</v>
      </c>
    </row>
    <row r="2" spans="1:21" ht="13.5">
      <c r="A2" s="531" t="s">
        <v>32</v>
      </c>
      <c r="B2" s="567">
        <f>'1. key ratios '!B2</f>
        <v>44377</v>
      </c>
      <c r="C2" s="567"/>
    </row>
    <row r="3" spans="1:21">
      <c r="A3" s="532" t="s">
        <v>643</v>
      </c>
    </row>
    <row r="5" spans="1:21" ht="13.5" customHeight="1">
      <c r="A5" s="749" t="s">
        <v>644</v>
      </c>
      <c r="B5" s="750"/>
      <c r="C5" s="758" t="s">
        <v>645</v>
      </c>
      <c r="D5" s="759"/>
      <c r="E5" s="759"/>
      <c r="F5" s="759"/>
      <c r="G5" s="759"/>
      <c r="H5" s="759"/>
      <c r="I5" s="759"/>
      <c r="J5" s="759"/>
      <c r="K5" s="759"/>
      <c r="L5" s="759"/>
      <c r="M5" s="759"/>
      <c r="N5" s="759"/>
      <c r="O5" s="759"/>
      <c r="P5" s="759"/>
      <c r="Q5" s="759"/>
      <c r="R5" s="759"/>
      <c r="S5" s="759"/>
      <c r="T5" s="760"/>
      <c r="U5" s="579"/>
    </row>
    <row r="6" spans="1:21">
      <c r="A6" s="751"/>
      <c r="B6" s="752"/>
      <c r="C6" s="742" t="s">
        <v>110</v>
      </c>
      <c r="D6" s="755" t="s">
        <v>646</v>
      </c>
      <c r="E6" s="755"/>
      <c r="F6" s="756"/>
      <c r="G6" s="757" t="s">
        <v>647</v>
      </c>
      <c r="H6" s="755"/>
      <c r="I6" s="755"/>
      <c r="J6" s="755"/>
      <c r="K6" s="756"/>
      <c r="L6" s="745" t="s">
        <v>648</v>
      </c>
      <c r="M6" s="746"/>
      <c r="N6" s="746"/>
      <c r="O6" s="746"/>
      <c r="P6" s="746"/>
      <c r="Q6" s="746"/>
      <c r="R6" s="746"/>
      <c r="S6" s="746"/>
      <c r="T6" s="747"/>
      <c r="U6" s="566"/>
    </row>
    <row r="7" spans="1:21">
      <c r="A7" s="753"/>
      <c r="B7" s="754"/>
      <c r="C7" s="743"/>
      <c r="E7" s="560" t="s">
        <v>621</v>
      </c>
      <c r="F7" s="572" t="s">
        <v>622</v>
      </c>
      <c r="H7" s="560" t="s">
        <v>621</v>
      </c>
      <c r="I7" s="572" t="s">
        <v>623</v>
      </c>
      <c r="J7" s="572" t="s">
        <v>624</v>
      </c>
      <c r="K7" s="572" t="s">
        <v>625</v>
      </c>
      <c r="L7" s="583"/>
      <c r="M7" s="560" t="s">
        <v>626</v>
      </c>
      <c r="N7" s="572" t="s">
        <v>624</v>
      </c>
      <c r="O7" s="572" t="s">
        <v>627</v>
      </c>
      <c r="P7" s="572" t="s">
        <v>628</v>
      </c>
      <c r="Q7" s="572" t="s">
        <v>629</v>
      </c>
      <c r="R7" s="572" t="s">
        <v>630</v>
      </c>
      <c r="S7" s="572" t="s">
        <v>631</v>
      </c>
      <c r="T7" s="581" t="s">
        <v>632</v>
      </c>
      <c r="U7" s="579"/>
    </row>
    <row r="8" spans="1:21">
      <c r="A8" s="583">
        <v>1</v>
      </c>
      <c r="B8" s="578" t="s">
        <v>634</v>
      </c>
      <c r="C8" s="642">
        <v>565717669.99999988</v>
      </c>
      <c r="D8" s="639">
        <v>413918039.39999992</v>
      </c>
      <c r="E8" s="639" vm="169">
        <v>23331693.18</v>
      </c>
      <c r="F8" s="639" t="s" vm="170">
        <v>739</v>
      </c>
      <c r="G8" s="639" vm="171">
        <v>91811877.909999996</v>
      </c>
      <c r="H8" s="639" vm="172">
        <v>5944121.1299999999</v>
      </c>
      <c r="I8" s="639" vm="173">
        <v>697633.15999999992</v>
      </c>
      <c r="J8" s="639" vm="174">
        <v>7613541.1299999999</v>
      </c>
      <c r="K8" s="639" t="s" vm="175">
        <v>739</v>
      </c>
      <c r="L8" s="639" vm="176">
        <v>59987752.690000005</v>
      </c>
      <c r="M8" s="639">
        <v>8558131.6099999994</v>
      </c>
      <c r="N8" s="639" vm="177">
        <v>1589939.37</v>
      </c>
      <c r="O8" s="639" vm="178">
        <v>2837040.58</v>
      </c>
      <c r="P8" s="639" vm="179">
        <v>6780487.5099999998</v>
      </c>
      <c r="Q8" s="639" vm="180">
        <v>5741708.4299999997</v>
      </c>
      <c r="R8" s="639" vm="181">
        <v>4938300.3500000006</v>
      </c>
      <c r="S8" s="639" vm="182">
        <v>125076.15</v>
      </c>
      <c r="T8" s="639" vm="183">
        <v>2185.2800000000002</v>
      </c>
      <c r="U8" s="543"/>
    </row>
    <row r="9" spans="1:21">
      <c r="A9" s="562">
        <v>1.1000000000000001</v>
      </c>
      <c r="B9" s="562" t="s">
        <v>649</v>
      </c>
      <c r="C9" s="641" vm="184">
        <v>557404698.50999784</v>
      </c>
      <c r="D9" s="639" vm="185">
        <v>407052684.35999763</v>
      </c>
      <c r="E9" s="639" vm="186">
        <v>23263759.609999996</v>
      </c>
      <c r="F9" s="639" t="s" vm="187">
        <v>739</v>
      </c>
      <c r="G9" s="639" vm="188">
        <v>91351845.799999997</v>
      </c>
      <c r="H9" s="639" vm="189">
        <v>5905974.0499999989</v>
      </c>
      <c r="I9" s="639" vm="190">
        <v>676267.62000000011</v>
      </c>
      <c r="J9" s="639" vm="191">
        <v>7613541.1299999999</v>
      </c>
      <c r="K9" s="639" t="s" vm="192">
        <v>739</v>
      </c>
      <c r="L9" s="639" vm="193">
        <v>59000168.350000009</v>
      </c>
      <c r="M9" s="639">
        <v>8534022.4800000004</v>
      </c>
      <c r="N9" s="639" vm="194">
        <v>1571352.44</v>
      </c>
      <c r="O9" s="639" vm="195">
        <v>2764057.07</v>
      </c>
      <c r="P9" s="639" vm="196">
        <v>6679079.8900000006</v>
      </c>
      <c r="Q9" s="639" vm="197">
        <v>5574067.9899999993</v>
      </c>
      <c r="R9" s="639" vm="198">
        <v>4774828.0900000008</v>
      </c>
      <c r="S9" s="639" vm="199">
        <v>97540.01999999999</v>
      </c>
      <c r="T9" s="639" vm="200">
        <v>0</v>
      </c>
      <c r="U9" s="543"/>
    </row>
    <row r="10" spans="1:21">
      <c r="A10" s="584" t="s">
        <v>15</v>
      </c>
      <c r="B10" s="584" t="s">
        <v>650</v>
      </c>
      <c r="C10" s="643">
        <v>531824693.35000002</v>
      </c>
      <c r="D10" s="639">
        <v>381690818.54000002</v>
      </c>
      <c r="E10" s="639">
        <v>20916523.91</v>
      </c>
      <c r="F10" s="639"/>
      <c r="G10" s="639">
        <v>91318467.780000001</v>
      </c>
      <c r="H10" s="639">
        <v>5905974.0499999998</v>
      </c>
      <c r="I10" s="639">
        <v>674025.8</v>
      </c>
      <c r="J10" s="639">
        <v>7613541.1299999999</v>
      </c>
      <c r="K10" s="639"/>
      <c r="L10" s="639">
        <v>58815407.030000001</v>
      </c>
      <c r="M10" s="639">
        <v>8534022.4800000004</v>
      </c>
      <c r="N10" s="639">
        <v>1571352.44</v>
      </c>
      <c r="O10" s="639">
        <v>2763399.37</v>
      </c>
      <c r="P10" s="639">
        <v>6666240.3899999997</v>
      </c>
      <c r="Q10" s="639">
        <v>5542192.6200000001</v>
      </c>
      <c r="R10" s="639">
        <v>4648756.6500000004</v>
      </c>
      <c r="S10" s="639">
        <v>93978.42</v>
      </c>
      <c r="T10" s="639"/>
      <c r="U10" s="543"/>
    </row>
    <row r="11" spans="1:21">
      <c r="A11" s="552" t="s">
        <v>651</v>
      </c>
      <c r="B11" s="552" t="s">
        <v>652</v>
      </c>
      <c r="C11" s="644">
        <v>388067286.38999993</v>
      </c>
      <c r="D11" s="639">
        <v>274650776.28999996</v>
      </c>
      <c r="E11" s="639">
        <v>13169239.060000001</v>
      </c>
      <c r="F11" s="639"/>
      <c r="G11" s="639">
        <v>63710694.280000001</v>
      </c>
      <c r="H11" s="639">
        <v>5905974.0499999998</v>
      </c>
      <c r="I11" s="639">
        <v>416266.38</v>
      </c>
      <c r="J11" s="639">
        <v>7613541.1299999999</v>
      </c>
      <c r="K11" s="639"/>
      <c r="L11" s="639">
        <v>49705815.82</v>
      </c>
      <c r="M11" s="639">
        <v>7758549.9700000007</v>
      </c>
      <c r="N11" s="639">
        <v>1475893.15</v>
      </c>
      <c r="O11" s="639">
        <v>2593601.2400000002</v>
      </c>
      <c r="P11" s="639">
        <v>6666240.3899999997</v>
      </c>
      <c r="Q11" s="639">
        <v>3507657.75</v>
      </c>
      <c r="R11" s="639">
        <v>4111707.33</v>
      </c>
      <c r="S11" s="639">
        <v>93978.42</v>
      </c>
      <c r="T11" s="639"/>
      <c r="U11" s="543"/>
    </row>
    <row r="12" spans="1:21">
      <c r="A12" s="552" t="s">
        <v>653</v>
      </c>
      <c r="B12" s="552" t="s">
        <v>654</v>
      </c>
      <c r="C12" s="644">
        <v>129044491.17999999</v>
      </c>
      <c r="D12" s="639">
        <v>94663065.75999999</v>
      </c>
      <c r="E12" s="639">
        <v>7747284.8499999996</v>
      </c>
      <c r="F12" s="639"/>
      <c r="G12" s="639">
        <v>27607773.5</v>
      </c>
      <c r="H12" s="639"/>
      <c r="I12" s="639">
        <v>257759.42</v>
      </c>
      <c r="J12" s="639"/>
      <c r="K12" s="639"/>
      <c r="L12" s="639">
        <v>6773651.9199999999</v>
      </c>
      <c r="M12" s="639">
        <v>402324.7</v>
      </c>
      <c r="N12" s="639">
        <v>95459.29</v>
      </c>
      <c r="O12" s="639">
        <v>169798.13</v>
      </c>
      <c r="P12" s="639"/>
      <c r="Q12" s="639">
        <v>71743.39</v>
      </c>
      <c r="R12" s="639">
        <v>537049.31999999995</v>
      </c>
      <c r="S12" s="639"/>
      <c r="T12" s="639"/>
      <c r="U12" s="543"/>
    </row>
    <row r="13" spans="1:21">
      <c r="A13" s="552" t="s">
        <v>655</v>
      </c>
      <c r="B13" s="552" t="s">
        <v>656</v>
      </c>
      <c r="C13" s="644">
        <v>10219107.59</v>
      </c>
      <c r="D13" s="639">
        <v>7883168.2999999998</v>
      </c>
      <c r="E13" s="639"/>
      <c r="F13" s="639"/>
      <c r="G13" s="639"/>
      <c r="H13" s="639"/>
      <c r="I13" s="639"/>
      <c r="J13" s="639"/>
      <c r="K13" s="639"/>
      <c r="L13" s="639">
        <v>2335939.29</v>
      </c>
      <c r="M13" s="639">
        <v>373147.81</v>
      </c>
      <c r="N13" s="639"/>
      <c r="O13" s="639"/>
      <c r="P13" s="639"/>
      <c r="Q13" s="639">
        <v>1962791.48</v>
      </c>
      <c r="R13" s="639"/>
      <c r="S13" s="639"/>
      <c r="T13" s="639"/>
      <c r="U13" s="543"/>
    </row>
    <row r="14" spans="1:21">
      <c r="A14" s="552" t="s">
        <v>657</v>
      </c>
      <c r="B14" s="552" t="s">
        <v>658</v>
      </c>
      <c r="C14" s="644">
        <v>4493808.1900000004</v>
      </c>
      <c r="D14" s="639">
        <v>4493808.1900000004</v>
      </c>
      <c r="E14" s="639"/>
      <c r="F14" s="639"/>
      <c r="G14" s="639"/>
      <c r="H14" s="639"/>
      <c r="I14" s="639"/>
      <c r="J14" s="639"/>
      <c r="K14" s="639"/>
      <c r="L14" s="639"/>
      <c r="M14" s="639"/>
      <c r="N14" s="639"/>
      <c r="O14" s="639"/>
      <c r="P14" s="639"/>
      <c r="Q14" s="639"/>
      <c r="R14" s="639"/>
      <c r="S14" s="639"/>
      <c r="T14" s="639"/>
      <c r="U14" s="543"/>
    </row>
    <row r="15" spans="1:21">
      <c r="A15" s="553">
        <v>1.2</v>
      </c>
      <c r="B15" s="553" t="s">
        <v>659</v>
      </c>
      <c r="C15" s="641" vm="201">
        <v>35721507.190000005</v>
      </c>
      <c r="D15" s="639" vm="202">
        <v>8141049.0200000061</v>
      </c>
      <c r="E15" s="639" vm="203">
        <v>465275.18</v>
      </c>
      <c r="F15" s="639" t="s" vm="204">
        <v>739</v>
      </c>
      <c r="G15" s="639" vm="205">
        <v>9135184.8499999996</v>
      </c>
      <c r="H15" s="639" vm="206">
        <v>590597.47000000009</v>
      </c>
      <c r="I15" s="639" vm="207">
        <v>67626.76999999999</v>
      </c>
      <c r="J15" s="639" vm="208">
        <v>761354.11999999988</v>
      </c>
      <c r="K15" s="639" t="s" vm="209">
        <v>739</v>
      </c>
      <c r="L15" s="639" vm="210">
        <v>18445273.320000004</v>
      </c>
      <c r="M15" s="639">
        <v>2560206.7800000003</v>
      </c>
      <c r="N15" s="639" vm="211">
        <v>471405.74999999994</v>
      </c>
      <c r="O15" s="639" vm="212">
        <v>829677.52000000014</v>
      </c>
      <c r="P15" s="639" vm="213">
        <v>2012711.6300000004</v>
      </c>
      <c r="Q15" s="639" vm="214">
        <v>2087091.45</v>
      </c>
      <c r="R15" s="639" vm="215">
        <v>1520698.4400000002</v>
      </c>
      <c r="S15" s="639" vm="216">
        <v>31755.129999999997</v>
      </c>
      <c r="T15" s="639" t="s" vm="217">
        <v>739</v>
      </c>
      <c r="U15" s="543"/>
    </row>
    <row r="16" spans="1:21">
      <c r="A16" s="585">
        <v>1.3</v>
      </c>
      <c r="B16" s="553" t="s">
        <v>707</v>
      </c>
      <c r="C16" s="639"/>
      <c r="D16" s="639"/>
      <c r="E16" s="639"/>
      <c r="F16" s="639"/>
      <c r="G16" s="639"/>
      <c r="H16" s="639"/>
      <c r="I16" s="639"/>
      <c r="J16" s="639"/>
      <c r="K16" s="639"/>
      <c r="L16" s="639"/>
      <c r="M16" s="639"/>
      <c r="N16" s="639"/>
      <c r="O16" s="639"/>
      <c r="P16" s="639"/>
      <c r="Q16" s="639"/>
      <c r="R16" s="639"/>
      <c r="S16" s="639"/>
      <c r="T16" s="639"/>
      <c r="U16" s="543"/>
    </row>
    <row r="17" spans="1:21">
      <c r="A17" s="556" t="s">
        <v>660</v>
      </c>
      <c r="B17" s="554" t="s">
        <v>661</v>
      </c>
      <c r="C17" s="651">
        <v>548221770.98000002</v>
      </c>
      <c r="D17" s="639">
        <v>398406160.81</v>
      </c>
      <c r="E17" s="639">
        <v>20864903.66</v>
      </c>
      <c r="F17" s="639"/>
      <c r="G17" s="639">
        <v>91318467.780000001</v>
      </c>
      <c r="H17" s="639">
        <v>5905974.0499999998</v>
      </c>
      <c r="I17" s="639">
        <v>674025.8</v>
      </c>
      <c r="J17" s="639">
        <v>7613541.1299999999</v>
      </c>
      <c r="K17" s="639"/>
      <c r="L17" s="639">
        <v>58497142.390000001</v>
      </c>
      <c r="M17" s="639">
        <v>8522703.8100000005</v>
      </c>
      <c r="N17" s="639">
        <v>1571352.44</v>
      </c>
      <c r="O17" s="639">
        <v>2763399.37</v>
      </c>
      <c r="P17" s="639">
        <v>6666240.3899999997</v>
      </c>
      <c r="Q17" s="639">
        <v>5235246.6500000004</v>
      </c>
      <c r="R17" s="639">
        <v>4648756.6500000004</v>
      </c>
      <c r="S17" s="639">
        <v>93978.42</v>
      </c>
      <c r="T17" s="639"/>
      <c r="U17" s="543"/>
    </row>
    <row r="18" spans="1:21">
      <c r="A18" s="555" t="s">
        <v>662</v>
      </c>
      <c r="B18" s="555" t="s">
        <v>663</v>
      </c>
      <c r="C18" s="652">
        <v>528781832.11000001</v>
      </c>
      <c r="D18" s="639">
        <v>378985646.86000001</v>
      </c>
      <c r="E18" s="639">
        <v>20864903.66</v>
      </c>
      <c r="F18" s="639"/>
      <c r="G18" s="639">
        <v>91318467.780000001</v>
      </c>
      <c r="H18" s="639">
        <v>5905974.0499999998</v>
      </c>
      <c r="I18" s="639">
        <v>674025.8</v>
      </c>
      <c r="J18" s="639">
        <v>7613541.1299999999</v>
      </c>
      <c r="K18" s="639"/>
      <c r="L18" s="639">
        <v>58477717.469999999</v>
      </c>
      <c r="M18" s="639">
        <v>8522703.8100000005</v>
      </c>
      <c r="N18" s="639">
        <v>1571352.44</v>
      </c>
      <c r="O18" s="639">
        <v>2763399.37</v>
      </c>
      <c r="P18" s="639">
        <v>6666240.3899999997</v>
      </c>
      <c r="Q18" s="639">
        <v>5235246.6500000004</v>
      </c>
      <c r="R18" s="639">
        <v>4648756.6500000004</v>
      </c>
      <c r="S18" s="639">
        <v>93978.42</v>
      </c>
      <c r="T18" s="639"/>
      <c r="U18" s="543"/>
    </row>
    <row r="19" spans="1:21">
      <c r="A19" s="556" t="s">
        <v>664</v>
      </c>
      <c r="B19" s="556" t="s">
        <v>665</v>
      </c>
      <c r="C19" s="653">
        <v>684228795.67400038</v>
      </c>
      <c r="D19" s="639">
        <v>486417574.09400046</v>
      </c>
      <c r="E19" s="639">
        <v>21629646.159999996</v>
      </c>
      <c r="F19" s="639"/>
      <c r="G19" s="639">
        <v>130230850.3099999</v>
      </c>
      <c r="H19" s="639">
        <v>8442258.7999999989</v>
      </c>
      <c r="I19" s="639">
        <v>1025112.21</v>
      </c>
      <c r="J19" s="639">
        <v>6387132.4100000001</v>
      </c>
      <c r="K19" s="639"/>
      <c r="L19" s="639">
        <v>67580371.269999996</v>
      </c>
      <c r="M19" s="639">
        <v>10476986.010000002</v>
      </c>
      <c r="N19" s="639">
        <v>2070917.7800000003</v>
      </c>
      <c r="O19" s="639">
        <v>5636593.1800000016</v>
      </c>
      <c r="P19" s="639">
        <v>9542788.8899999987</v>
      </c>
      <c r="Q19" s="639">
        <v>3994524.4299999997</v>
      </c>
      <c r="R19" s="639">
        <v>6777810.3699999982</v>
      </c>
      <c r="S19" s="639">
        <v>93581.930000000008</v>
      </c>
      <c r="T19" s="639"/>
      <c r="U19" s="543"/>
    </row>
    <row r="20" spans="1:21">
      <c r="A20" s="555" t="s">
        <v>666</v>
      </c>
      <c r="B20" s="555" t="s">
        <v>663</v>
      </c>
      <c r="C20" s="652">
        <v>630521738.66400051</v>
      </c>
      <c r="D20" s="639">
        <v>440441560.03400058</v>
      </c>
      <c r="E20" s="639">
        <v>21397720.749999996</v>
      </c>
      <c r="F20" s="639"/>
      <c r="G20" s="639">
        <v>124240280.81999989</v>
      </c>
      <c r="H20" s="639">
        <v>7994728.7199999997</v>
      </c>
      <c r="I20" s="639">
        <v>1025112.21</v>
      </c>
      <c r="J20" s="639">
        <v>6387132.4100000001</v>
      </c>
      <c r="K20" s="639"/>
      <c r="L20" s="639">
        <v>65839897.810000002</v>
      </c>
      <c r="M20" s="639">
        <v>10476986.010000002</v>
      </c>
      <c r="N20" s="639">
        <v>2070917.7800000003</v>
      </c>
      <c r="O20" s="639">
        <v>5399314.7000000011</v>
      </c>
      <c r="P20" s="639">
        <v>9542788.8899999987</v>
      </c>
      <c r="Q20" s="639">
        <v>3822104.78</v>
      </c>
      <c r="R20" s="639">
        <v>6777810.3699999982</v>
      </c>
      <c r="S20" s="639">
        <v>93581.930000000008</v>
      </c>
      <c r="T20" s="639"/>
      <c r="U20" s="543"/>
    </row>
    <row r="21" spans="1:21">
      <c r="A21" s="557">
        <v>1.4</v>
      </c>
      <c r="B21" s="558" t="s">
        <v>667</v>
      </c>
      <c r="C21" s="654">
        <v>298761.83</v>
      </c>
      <c r="D21" s="639">
        <v>298761.83</v>
      </c>
      <c r="E21" s="639"/>
      <c r="F21" s="639"/>
      <c r="G21" s="639"/>
      <c r="H21" s="639"/>
      <c r="I21" s="639"/>
      <c r="J21" s="639"/>
      <c r="K21" s="639"/>
      <c r="L21" s="639"/>
      <c r="M21" s="639"/>
      <c r="N21" s="639"/>
      <c r="O21" s="639"/>
      <c r="P21" s="639"/>
      <c r="Q21" s="639"/>
      <c r="R21" s="639"/>
      <c r="S21" s="639"/>
      <c r="T21" s="639"/>
      <c r="U21" s="543"/>
    </row>
    <row r="22" spans="1:21">
      <c r="A22" s="557">
        <v>1.5</v>
      </c>
      <c r="B22" s="558" t="s">
        <v>668</v>
      </c>
      <c r="C22" s="654"/>
      <c r="D22" s="639"/>
      <c r="E22" s="639"/>
      <c r="F22" s="639"/>
      <c r="G22" s="639"/>
      <c r="H22" s="639"/>
      <c r="I22" s="639"/>
      <c r="J22" s="639"/>
      <c r="K22" s="639"/>
      <c r="L22" s="639"/>
      <c r="M22" s="639"/>
      <c r="N22" s="639"/>
      <c r="O22" s="639"/>
      <c r="P22" s="639"/>
      <c r="Q22" s="639"/>
      <c r="R22" s="639"/>
      <c r="S22" s="639"/>
      <c r="T22" s="639"/>
      <c r="U22" s="54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11" workbookViewId="0">
      <selection activeCell="M33" sqref="M33"/>
    </sheetView>
  </sheetViews>
  <sheetFormatPr defaultColWidth="9.140625" defaultRowHeight="12.75"/>
  <cols>
    <col min="1" max="1" width="11.85546875" style="540" bestFit="1" customWidth="1"/>
    <col min="2" max="2" width="93.42578125" style="540" customWidth="1"/>
    <col min="3" max="3" width="14.5703125" style="540" customWidth="1"/>
    <col min="4" max="5" width="11.42578125" style="540" customWidth="1"/>
    <col min="6" max="7" width="11.42578125" style="586" customWidth="1"/>
    <col min="8" max="9" width="11.42578125" style="540" customWidth="1"/>
    <col min="10" max="12" width="11.42578125" style="586" customWidth="1"/>
    <col min="13" max="13" width="12.85546875" style="586" bestFit="1" customWidth="1"/>
    <col min="14" max="14" width="11.42578125" style="586" customWidth="1"/>
    <col min="15" max="15" width="18.85546875" style="540" bestFit="1" customWidth="1"/>
    <col min="16" max="16384" width="9.140625" style="540"/>
  </cols>
  <sheetData>
    <row r="1" spans="1:15" ht="13.5">
      <c r="A1" s="530" t="s">
        <v>31</v>
      </c>
      <c r="B1" s="3" t="str">
        <f>'Info '!C2</f>
        <v>JSC " Halyk Bank Georgia"</v>
      </c>
      <c r="F1" s="540"/>
      <c r="G1" s="540"/>
      <c r="J1" s="540"/>
      <c r="K1" s="540"/>
      <c r="L1" s="540"/>
      <c r="M1" s="540"/>
      <c r="N1" s="540"/>
    </row>
    <row r="2" spans="1:15" ht="13.5">
      <c r="A2" s="531" t="s">
        <v>32</v>
      </c>
      <c r="B2" s="567">
        <f>'1. key ratios '!B2</f>
        <v>44377</v>
      </c>
      <c r="F2" s="540"/>
      <c r="G2" s="540"/>
      <c r="J2" s="540"/>
      <c r="K2" s="540"/>
      <c r="L2" s="540"/>
      <c r="M2" s="540"/>
      <c r="N2" s="540"/>
    </row>
    <row r="3" spans="1:15">
      <c r="A3" s="532" t="s">
        <v>669</v>
      </c>
      <c r="F3" s="540"/>
      <c r="G3" s="540"/>
      <c r="J3" s="540"/>
      <c r="K3" s="540"/>
      <c r="L3" s="540"/>
      <c r="M3" s="540"/>
      <c r="N3" s="540"/>
    </row>
    <row r="4" spans="1:15">
      <c r="F4" s="540"/>
      <c r="G4" s="540"/>
      <c r="J4" s="540"/>
      <c r="K4" s="540"/>
      <c r="L4" s="540"/>
      <c r="M4" s="540"/>
      <c r="N4" s="540"/>
    </row>
    <row r="5" spans="1:15" ht="46.5" customHeight="1">
      <c r="A5" s="716" t="s">
        <v>695</v>
      </c>
      <c r="B5" s="717"/>
      <c r="C5" s="761" t="s">
        <v>670</v>
      </c>
      <c r="D5" s="762"/>
      <c r="E5" s="762"/>
      <c r="F5" s="762"/>
      <c r="G5" s="762"/>
      <c r="H5" s="763"/>
      <c r="I5" s="761" t="s">
        <v>671</v>
      </c>
      <c r="J5" s="764"/>
      <c r="K5" s="764"/>
      <c r="L5" s="764"/>
      <c r="M5" s="764"/>
      <c r="N5" s="765"/>
      <c r="O5" s="766" t="s">
        <v>672</v>
      </c>
    </row>
    <row r="6" spans="1:15" ht="75" customHeight="1">
      <c r="A6" s="720"/>
      <c r="B6" s="721"/>
      <c r="C6" s="559"/>
      <c r="D6" s="560" t="s">
        <v>673</v>
      </c>
      <c r="E6" s="560" t="s">
        <v>674</v>
      </c>
      <c r="F6" s="560" t="s">
        <v>675</v>
      </c>
      <c r="G6" s="560" t="s">
        <v>676</v>
      </c>
      <c r="H6" s="560" t="s">
        <v>677</v>
      </c>
      <c r="I6" s="565"/>
      <c r="J6" s="560" t="s">
        <v>673</v>
      </c>
      <c r="K6" s="560" t="s">
        <v>674</v>
      </c>
      <c r="L6" s="560" t="s">
        <v>675</v>
      </c>
      <c r="M6" s="560" t="s">
        <v>676</v>
      </c>
      <c r="N6" s="560" t="s">
        <v>677</v>
      </c>
      <c r="O6" s="767"/>
    </row>
    <row r="7" spans="1:15">
      <c r="A7" s="536">
        <v>1</v>
      </c>
      <c r="B7" s="541" t="s">
        <v>698</v>
      </c>
      <c r="C7" s="645" vm="218">
        <v>16477128.030000001</v>
      </c>
      <c r="D7" s="645" vm="219">
        <v>13681216.57</v>
      </c>
      <c r="E7" s="645" vm="220">
        <v>699303.47</v>
      </c>
      <c r="F7" s="645" vm="221">
        <v>2062222.4</v>
      </c>
      <c r="G7" s="645" vm="222">
        <v>18130</v>
      </c>
      <c r="H7" s="645" vm="223">
        <v>16255.59</v>
      </c>
      <c r="I7" s="645" vm="224">
        <v>987542.03999999899</v>
      </c>
      <c r="J7" s="645" vm="225">
        <v>273624.38000000006</v>
      </c>
      <c r="K7" s="645" vm="226">
        <v>69930.339999999982</v>
      </c>
      <c r="L7" s="645" vm="227">
        <v>618666.73</v>
      </c>
      <c r="M7" s="645" vm="228">
        <v>9065</v>
      </c>
      <c r="N7" s="645" vm="229">
        <v>16255.59</v>
      </c>
      <c r="O7" s="536"/>
    </row>
    <row r="8" spans="1:15">
      <c r="A8" s="536">
        <v>2</v>
      </c>
      <c r="B8" s="541" t="s">
        <v>568</v>
      </c>
      <c r="C8" s="646" vm="230">
        <v>37550258.740000002</v>
      </c>
      <c r="D8" s="647" vm="231">
        <v>30481895.360000003</v>
      </c>
      <c r="E8" s="647" vm="232">
        <v>276322.24</v>
      </c>
      <c r="F8" s="648" vm="233">
        <v>6661170.3499999996</v>
      </c>
      <c r="G8" s="648" t="s" vm="234">
        <v>739</v>
      </c>
      <c r="H8" s="647" vm="235">
        <v>130870.79000000001</v>
      </c>
      <c r="I8" s="647" vm="236">
        <v>2766492.0920000025</v>
      </c>
      <c r="J8" s="648" vm="237">
        <v>609637.94000000006</v>
      </c>
      <c r="K8" s="648" vm="238">
        <v>27632.242000000002</v>
      </c>
      <c r="L8" s="648" vm="239">
        <v>1998351.12</v>
      </c>
      <c r="M8" s="648" t="s" vm="240">
        <v>739</v>
      </c>
      <c r="N8" s="648" vm="241">
        <v>130870.79</v>
      </c>
      <c r="O8" s="536"/>
    </row>
    <row r="9" spans="1:15">
      <c r="A9" s="536">
        <v>3</v>
      </c>
      <c r="B9" s="541" t="s">
        <v>569</v>
      </c>
      <c r="C9" s="646" vm="242">
        <v>169116.85</v>
      </c>
      <c r="D9" s="647" vm="243">
        <v>69675.33</v>
      </c>
      <c r="E9" s="647" t="s" vm="244">
        <v>739</v>
      </c>
      <c r="F9" s="649" vm="245">
        <v>99441.52</v>
      </c>
      <c r="G9" s="649" t="s" vm="246">
        <v>739</v>
      </c>
      <c r="H9" s="647" t="s" vm="247">
        <v>739</v>
      </c>
      <c r="I9" s="647" vm="248">
        <v>31225.969999999998</v>
      </c>
      <c r="J9" s="649" vm="249">
        <v>1393.51</v>
      </c>
      <c r="K9" s="649" t="s" vm="250">
        <v>739</v>
      </c>
      <c r="L9" s="649" vm="251">
        <v>29832.46</v>
      </c>
      <c r="M9" s="649" t="s" vm="252">
        <v>739</v>
      </c>
      <c r="N9" s="649" t="s" vm="253">
        <v>739</v>
      </c>
      <c r="O9" s="536"/>
    </row>
    <row r="10" spans="1:15">
      <c r="A10" s="536">
        <v>4</v>
      </c>
      <c r="B10" s="541" t="s">
        <v>699</v>
      </c>
      <c r="C10" s="646" vm="254">
        <v>27385420.460000001</v>
      </c>
      <c r="D10" s="647" vm="255">
        <v>11380635.029999999</v>
      </c>
      <c r="E10" s="647" vm="256">
        <v>12380833.220000001</v>
      </c>
      <c r="F10" s="649" vm="257">
        <v>3609979.45</v>
      </c>
      <c r="G10" s="649" t="s" vm="258">
        <v>739</v>
      </c>
      <c r="H10" s="647" vm="259">
        <v>13972.76</v>
      </c>
      <c r="I10" s="647" vm="260">
        <v>2562662.6299999994</v>
      </c>
      <c r="J10" s="649" vm="261">
        <v>227612.71000000002</v>
      </c>
      <c r="K10" s="649" vm="262">
        <v>1238083.3199999998</v>
      </c>
      <c r="L10" s="649" vm="263">
        <v>1082993.8400000001</v>
      </c>
      <c r="M10" s="649" t="s" vm="264">
        <v>739</v>
      </c>
      <c r="N10" s="649" vm="265">
        <v>13972.76</v>
      </c>
      <c r="O10" s="536"/>
    </row>
    <row r="11" spans="1:15">
      <c r="A11" s="536">
        <v>5</v>
      </c>
      <c r="B11" s="541" t="s">
        <v>570</v>
      </c>
      <c r="C11" s="646" vm="266">
        <v>99848929.560000002</v>
      </c>
      <c r="D11" s="647" vm="267">
        <v>66996265.989999995</v>
      </c>
      <c r="E11" s="647" vm="268">
        <v>25909966.360000003</v>
      </c>
      <c r="F11" s="649" vm="269">
        <v>6907511.5099999998</v>
      </c>
      <c r="G11" s="649" t="s" vm="270">
        <v>739</v>
      </c>
      <c r="H11" s="647" vm="271">
        <v>35185.700000000004</v>
      </c>
      <c r="I11" s="647" vm="272">
        <v>6038361.200000002</v>
      </c>
      <c r="J11" s="649" vm="273">
        <v>1339925.350000001</v>
      </c>
      <c r="K11" s="649" vm="274">
        <v>2590996.69</v>
      </c>
      <c r="L11" s="649" vm="275">
        <v>2072253.4600000002</v>
      </c>
      <c r="M11" s="649" t="s" vm="276">
        <v>739</v>
      </c>
      <c r="N11" s="649" vm="277">
        <v>35185.699999999997</v>
      </c>
      <c r="O11" s="536"/>
    </row>
    <row r="12" spans="1:15">
      <c r="A12" s="536">
        <v>6</v>
      </c>
      <c r="B12" s="541" t="s">
        <v>571</v>
      </c>
      <c r="C12" s="646" vm="278">
        <v>34764721.420000002</v>
      </c>
      <c r="D12" s="647" vm="279">
        <v>29181740.530000001</v>
      </c>
      <c r="E12" s="647" vm="280">
        <v>2591273.89</v>
      </c>
      <c r="F12" s="649" vm="281">
        <v>2949904.29</v>
      </c>
      <c r="G12" s="649" t="s" vm="282">
        <v>739</v>
      </c>
      <c r="H12" s="647" vm="283">
        <v>41802.710000000006</v>
      </c>
      <c r="I12" s="647" vm="284">
        <v>1769531.3099999998</v>
      </c>
      <c r="J12" s="649" vm="285">
        <v>583629.91</v>
      </c>
      <c r="K12" s="649" vm="286">
        <v>259127.4</v>
      </c>
      <c r="L12" s="649" vm="287">
        <v>884971.29</v>
      </c>
      <c r="M12" s="649" t="s" vm="288">
        <v>739</v>
      </c>
      <c r="N12" s="649" vm="289">
        <v>41802.710000000006</v>
      </c>
      <c r="O12" s="536"/>
    </row>
    <row r="13" spans="1:15">
      <c r="A13" s="536">
        <v>7</v>
      </c>
      <c r="B13" s="541" t="s">
        <v>572</v>
      </c>
      <c r="C13" s="646" vm="290">
        <v>7395537.8999999994</v>
      </c>
      <c r="D13" s="647" vm="291">
        <v>1727095.8699999999</v>
      </c>
      <c r="E13" s="647" vm="292">
        <v>5119150.58</v>
      </c>
      <c r="F13" s="649" vm="293">
        <v>548311.45000000007</v>
      </c>
      <c r="G13" s="649" t="s" vm="294">
        <v>739</v>
      </c>
      <c r="H13" s="647" vm="295">
        <v>980</v>
      </c>
      <c r="I13" s="647" vm="296">
        <v>711930.41999999993</v>
      </c>
      <c r="J13" s="649" vm="297">
        <v>34541.920000000006</v>
      </c>
      <c r="K13" s="649" vm="298">
        <v>511915.06</v>
      </c>
      <c r="L13" s="649" vm="299">
        <v>164493.44</v>
      </c>
      <c r="M13" s="649" t="s" vm="300">
        <v>739</v>
      </c>
      <c r="N13" s="649" vm="301">
        <v>980</v>
      </c>
      <c r="O13" s="536"/>
    </row>
    <row r="14" spans="1:15">
      <c r="A14" s="536">
        <v>8</v>
      </c>
      <c r="B14" s="541" t="s">
        <v>573</v>
      </c>
      <c r="C14" s="646" vm="302">
        <v>2959931.7</v>
      </c>
      <c r="D14" s="647" vm="303">
        <v>1325864.27</v>
      </c>
      <c r="E14" s="647" vm="304">
        <v>1096050.03</v>
      </c>
      <c r="F14" s="649" vm="305">
        <v>537811.33000000007</v>
      </c>
      <c r="G14" s="649" t="s" vm="306">
        <v>739</v>
      </c>
      <c r="H14" s="647" vm="307">
        <v>206.07</v>
      </c>
      <c r="I14" s="647" vm="308">
        <v>297671.80000000005</v>
      </c>
      <c r="J14" s="649" vm="309">
        <v>26517.309999999998</v>
      </c>
      <c r="K14" s="649" vm="310">
        <v>109605.01</v>
      </c>
      <c r="L14" s="649" vm="311">
        <v>161343.41</v>
      </c>
      <c r="M14" s="649" t="s" vm="312">
        <v>739</v>
      </c>
      <c r="N14" s="649" vm="313">
        <v>206.07</v>
      </c>
      <c r="O14" s="536"/>
    </row>
    <row r="15" spans="1:15">
      <c r="A15" s="536">
        <v>9</v>
      </c>
      <c r="B15" s="541" t="s">
        <v>574</v>
      </c>
      <c r="C15" s="646" vm="314">
        <v>13037137.42</v>
      </c>
      <c r="D15" s="647" vm="315">
        <v>9158271.0099999998</v>
      </c>
      <c r="E15" s="647" vm="316">
        <v>0.03</v>
      </c>
      <c r="F15" s="649" vm="317">
        <v>3878866.38</v>
      </c>
      <c r="G15" s="649" t="s" vm="318">
        <v>739</v>
      </c>
      <c r="H15" s="647" vm="319">
        <v>0</v>
      </c>
      <c r="I15" s="647" vm="320">
        <v>1346825.3330000001</v>
      </c>
      <c r="J15" s="649" vm="321">
        <v>183165.41999999998</v>
      </c>
      <c r="K15" s="649" vm="322">
        <v>3.0000000000000001E-3</v>
      </c>
      <c r="L15" s="649" vm="323">
        <v>1163659.9100000001</v>
      </c>
      <c r="M15" s="649" t="s" vm="324">
        <v>739</v>
      </c>
      <c r="N15" s="649" vm="325">
        <v>0</v>
      </c>
      <c r="O15" s="536"/>
    </row>
    <row r="16" spans="1:15">
      <c r="A16" s="536">
        <v>10</v>
      </c>
      <c r="B16" s="541" t="s">
        <v>575</v>
      </c>
      <c r="C16" s="646" vm="326">
        <v>6770614</v>
      </c>
      <c r="D16" s="647" vm="327">
        <v>6694062.2400000002</v>
      </c>
      <c r="E16" s="647" vm="328">
        <v>76551.759999999995</v>
      </c>
      <c r="F16" s="649" t="s" vm="329">
        <v>739</v>
      </c>
      <c r="G16" s="649" t="s" vm="330">
        <v>739</v>
      </c>
      <c r="H16" s="647" vm="331">
        <v>0</v>
      </c>
      <c r="I16" s="647" vm="332">
        <v>141536.44</v>
      </c>
      <c r="J16" s="649" vm="333">
        <v>133881.26</v>
      </c>
      <c r="K16" s="649" vm="334">
        <v>7655.18</v>
      </c>
      <c r="L16" s="649" t="s" vm="335">
        <v>739</v>
      </c>
      <c r="M16" s="649" t="s" vm="336">
        <v>739</v>
      </c>
      <c r="N16" s="649" vm="337">
        <v>0</v>
      </c>
      <c r="O16" s="536"/>
    </row>
    <row r="17" spans="1:15">
      <c r="A17" s="536">
        <v>11</v>
      </c>
      <c r="B17" s="541" t="s">
        <v>576</v>
      </c>
      <c r="C17" s="646" vm="338">
        <v>2454168.3600000003</v>
      </c>
      <c r="D17" s="647" vm="339">
        <v>2323475.19</v>
      </c>
      <c r="E17" s="647" vm="340">
        <v>94006.66</v>
      </c>
      <c r="F17" s="649" vm="341">
        <v>31213.87</v>
      </c>
      <c r="G17" s="649" t="s" vm="342">
        <v>739</v>
      </c>
      <c r="H17" s="647" vm="343">
        <v>5472.64</v>
      </c>
      <c r="I17" s="647" vm="344">
        <v>70706.979999999967</v>
      </c>
      <c r="J17" s="649" vm="345">
        <v>46469.500000000007</v>
      </c>
      <c r="K17" s="649" vm="346">
        <v>9400.67</v>
      </c>
      <c r="L17" s="649" vm="347">
        <v>9364.17</v>
      </c>
      <c r="M17" s="649" t="s" vm="348">
        <v>739</v>
      </c>
      <c r="N17" s="649" vm="349">
        <v>5472.64</v>
      </c>
      <c r="O17" s="536"/>
    </row>
    <row r="18" spans="1:15">
      <c r="A18" s="536">
        <v>12</v>
      </c>
      <c r="B18" s="541" t="s">
        <v>577</v>
      </c>
      <c r="C18" s="646" vm="350">
        <v>75471556.940000013</v>
      </c>
      <c r="D18" s="647" vm="351">
        <v>66146396.509999998</v>
      </c>
      <c r="E18" s="647" vm="352">
        <v>3176382.37</v>
      </c>
      <c r="F18" s="649" vm="353">
        <v>4094388.52</v>
      </c>
      <c r="G18" s="649" vm="354">
        <v>1966556.62</v>
      </c>
      <c r="H18" s="647" vm="355">
        <v>87832.92</v>
      </c>
      <c r="I18" s="647" vm="356">
        <v>3939993.9579999996</v>
      </c>
      <c r="J18" s="649" vm="357">
        <v>1322927.8800000013</v>
      </c>
      <c r="K18" s="649" vm="358">
        <v>317638.26799999992</v>
      </c>
      <c r="L18" s="649" vm="359">
        <v>1228316.5799999996</v>
      </c>
      <c r="M18" s="649" vm="360">
        <v>983278.30999999994</v>
      </c>
      <c r="N18" s="649" vm="361">
        <v>87832.92</v>
      </c>
      <c r="O18" s="536"/>
    </row>
    <row r="19" spans="1:15">
      <c r="A19" s="536">
        <v>13</v>
      </c>
      <c r="B19" s="541" t="s">
        <v>578</v>
      </c>
      <c r="C19" s="646" vm="362">
        <v>38281321.850000001</v>
      </c>
      <c r="D19" s="647" vm="363">
        <v>28584099.270000003</v>
      </c>
      <c r="E19" s="647" vm="364">
        <v>7259895.8700000001</v>
      </c>
      <c r="F19" s="649" vm="365">
        <v>988428.74</v>
      </c>
      <c r="G19" s="649" vm="366">
        <v>1349194.98</v>
      </c>
      <c r="H19" s="647" vm="367">
        <v>99702.99000000002</v>
      </c>
      <c r="I19" s="647" vm="368">
        <v>2368481.4479999677</v>
      </c>
      <c r="J19" s="649" vm="369">
        <v>571682.89999999967</v>
      </c>
      <c r="K19" s="649" vm="370">
        <v>725969.35799996706</v>
      </c>
      <c r="L19" s="649" vm="371">
        <v>296528.7</v>
      </c>
      <c r="M19" s="649" vm="372">
        <v>674597.50000000012</v>
      </c>
      <c r="N19" s="649" vm="373">
        <v>99702.99</v>
      </c>
      <c r="O19" s="536"/>
    </row>
    <row r="20" spans="1:15">
      <c r="A20" s="536">
        <v>14</v>
      </c>
      <c r="B20" s="541" t="s">
        <v>579</v>
      </c>
      <c r="C20" s="646" vm="374">
        <v>37459655.489999995</v>
      </c>
      <c r="D20" s="647" vm="375">
        <v>20478228.900000002</v>
      </c>
      <c r="E20" s="647" vm="376">
        <v>14572717.51</v>
      </c>
      <c r="F20" s="649" vm="377">
        <v>2375961.17</v>
      </c>
      <c r="G20" s="649" vm="378">
        <v>32747.91</v>
      </c>
      <c r="H20" s="647" vm="379">
        <v>0</v>
      </c>
      <c r="I20" s="647" vm="380">
        <v>2595998.6899999995</v>
      </c>
      <c r="J20" s="649" vm="381">
        <v>409564.60000000015</v>
      </c>
      <c r="K20" s="649" vm="382">
        <v>1457271.77</v>
      </c>
      <c r="L20" s="649" vm="383">
        <v>712788.36</v>
      </c>
      <c r="M20" s="649" vm="384">
        <v>16373.96</v>
      </c>
      <c r="N20" s="649" vm="385">
        <v>0</v>
      </c>
      <c r="O20" s="536"/>
    </row>
    <row r="21" spans="1:15">
      <c r="A21" s="536">
        <v>15</v>
      </c>
      <c r="B21" s="541" t="s">
        <v>580</v>
      </c>
      <c r="C21" s="646" vm="386">
        <v>14310333.26</v>
      </c>
      <c r="D21" s="647" vm="387">
        <v>5517380.4199999999</v>
      </c>
      <c r="E21" s="647" vm="388">
        <v>5062352.21</v>
      </c>
      <c r="F21" s="649" vm="389">
        <v>3725362.22</v>
      </c>
      <c r="G21" s="649" vm="390">
        <v>5043.46</v>
      </c>
      <c r="H21" s="647" vm="391">
        <v>194.95</v>
      </c>
      <c r="I21" s="647" vm="392">
        <v>1736908.2100000002</v>
      </c>
      <c r="J21" s="649" vm="393">
        <v>110347.62</v>
      </c>
      <c r="K21" s="649" vm="394">
        <v>506235.23999999993</v>
      </c>
      <c r="L21" s="649" vm="395">
        <v>1117608.67</v>
      </c>
      <c r="M21" s="649" vm="396">
        <v>2521.73</v>
      </c>
      <c r="N21" s="649" vm="397">
        <v>194.95</v>
      </c>
      <c r="O21" s="536"/>
    </row>
    <row r="22" spans="1:15">
      <c r="A22" s="536">
        <v>16</v>
      </c>
      <c r="B22" s="541" t="s">
        <v>581</v>
      </c>
      <c r="C22" s="646" vm="398">
        <v>2117618.5299999998</v>
      </c>
      <c r="D22" s="647" vm="399">
        <v>1837621.25</v>
      </c>
      <c r="E22" s="647" t="s" vm="400">
        <v>739</v>
      </c>
      <c r="F22" s="649" vm="401">
        <v>279997.27999999997</v>
      </c>
      <c r="G22" s="649" t="s" vm="402">
        <v>739</v>
      </c>
      <c r="H22" s="647" vm="403">
        <v>0</v>
      </c>
      <c r="I22" s="647" vm="404">
        <v>120751.59999999999</v>
      </c>
      <c r="J22" s="649" vm="405">
        <v>36752.42</v>
      </c>
      <c r="K22" s="649" t="s" vm="406">
        <v>739</v>
      </c>
      <c r="L22" s="649" vm="407">
        <v>83999.18</v>
      </c>
      <c r="M22" s="649" t="s" vm="408">
        <v>739</v>
      </c>
      <c r="N22" s="649" vm="409">
        <v>0</v>
      </c>
      <c r="O22" s="536"/>
    </row>
    <row r="23" spans="1:15">
      <c r="A23" s="536">
        <v>17</v>
      </c>
      <c r="B23" s="541" t="s">
        <v>702</v>
      </c>
      <c r="C23" s="646" vm="410">
        <v>8467141.6899999995</v>
      </c>
      <c r="D23" s="647" vm="411">
        <v>2161560.33</v>
      </c>
      <c r="E23" s="647" vm="412">
        <v>324968.21999999997</v>
      </c>
      <c r="F23" s="649" vm="413">
        <v>5953225.6000000006</v>
      </c>
      <c r="G23" s="649" t="s" vm="414">
        <v>739</v>
      </c>
      <c r="H23" s="647" vm="415">
        <v>27387.54</v>
      </c>
      <c r="I23" s="647" vm="416">
        <v>1889083.2300000004</v>
      </c>
      <c r="J23" s="649" vm="417">
        <v>43231.18</v>
      </c>
      <c r="K23" s="649" vm="418">
        <v>32496.83</v>
      </c>
      <c r="L23" s="649" vm="419">
        <v>1785967.68</v>
      </c>
      <c r="M23" s="649" t="s" vm="420">
        <v>739</v>
      </c>
      <c r="N23" s="649" vm="421">
        <v>27387.54</v>
      </c>
      <c r="O23" s="536"/>
    </row>
    <row r="24" spans="1:15">
      <c r="A24" s="536">
        <v>18</v>
      </c>
      <c r="B24" s="541" t="s">
        <v>582</v>
      </c>
      <c r="C24" s="646" vm="422">
        <v>5627562.29</v>
      </c>
      <c r="D24" s="647" vm="423">
        <v>5587340.0800000001</v>
      </c>
      <c r="E24" s="647" vm="424">
        <v>14876.77</v>
      </c>
      <c r="F24" s="649" vm="425">
        <v>22969.59</v>
      </c>
      <c r="G24" s="649" t="s" vm="426">
        <v>739</v>
      </c>
      <c r="H24" s="647" vm="427">
        <v>2375.85</v>
      </c>
      <c r="I24" s="647" vm="428">
        <v>122501.20000000001</v>
      </c>
      <c r="J24" s="649" vm="429">
        <v>111746.79000000001</v>
      </c>
      <c r="K24" s="649" vm="430">
        <v>1487.6799999999998</v>
      </c>
      <c r="L24" s="649" vm="431">
        <v>6890.88</v>
      </c>
      <c r="M24" s="649" t="s" vm="432">
        <v>739</v>
      </c>
      <c r="N24" s="649" vm="433">
        <v>2375.85</v>
      </c>
      <c r="O24" s="536"/>
    </row>
    <row r="25" spans="1:15">
      <c r="A25" s="536">
        <v>19</v>
      </c>
      <c r="B25" s="541" t="s">
        <v>583</v>
      </c>
      <c r="C25" s="646" vm="434">
        <v>762904.56</v>
      </c>
      <c r="D25" s="647" vm="435">
        <v>762904.56</v>
      </c>
      <c r="E25" s="647" t="s" vm="436">
        <v>739</v>
      </c>
      <c r="F25" s="649" t="s" vm="437">
        <v>739</v>
      </c>
      <c r="G25" s="649" t="s" vm="438">
        <v>739</v>
      </c>
      <c r="H25" s="647" t="s" vm="439">
        <v>739</v>
      </c>
      <c r="I25" s="647" vm="440">
        <v>15258.09</v>
      </c>
      <c r="J25" s="649" vm="441">
        <v>15258.09</v>
      </c>
      <c r="K25" s="649" t="s" vm="442">
        <v>739</v>
      </c>
      <c r="L25" s="649" t="s" vm="443">
        <v>739</v>
      </c>
      <c r="M25" s="649" t="s" vm="444">
        <v>739</v>
      </c>
      <c r="N25" s="649" t="s" vm="445">
        <v>739</v>
      </c>
      <c r="O25" s="536"/>
    </row>
    <row r="26" spans="1:15">
      <c r="A26" s="536">
        <v>20</v>
      </c>
      <c r="B26" s="541" t="s">
        <v>701</v>
      </c>
      <c r="C26" s="646" vm="446">
        <v>27946871.57</v>
      </c>
      <c r="D26" s="647" vm="447">
        <v>27051468.010000002</v>
      </c>
      <c r="E26" s="647" vm="448">
        <v>315925.51</v>
      </c>
      <c r="F26" s="649" vm="449">
        <v>578831.63</v>
      </c>
      <c r="G26" s="649" t="s" vm="450">
        <v>739</v>
      </c>
      <c r="H26" s="647" vm="451">
        <v>646.41999999999996</v>
      </c>
      <c r="I26" s="647" vm="452">
        <v>746917.87</v>
      </c>
      <c r="J26" s="649" vm="453">
        <v>541029.38</v>
      </c>
      <c r="K26" s="649" vm="454">
        <v>31592.57</v>
      </c>
      <c r="L26" s="649" vm="455">
        <v>173649.5</v>
      </c>
      <c r="M26" s="649" t="s" vm="456">
        <v>739</v>
      </c>
      <c r="N26" s="649" vm="457">
        <v>646.41999999999996</v>
      </c>
      <c r="O26" s="536"/>
    </row>
    <row r="27" spans="1:15">
      <c r="A27" s="536">
        <v>21</v>
      </c>
      <c r="B27" s="541" t="s">
        <v>584</v>
      </c>
      <c r="C27" s="646" vm="458">
        <v>2234379.91</v>
      </c>
      <c r="D27" s="647" vm="459">
        <v>416084.05</v>
      </c>
      <c r="E27" s="647" t="s" vm="460">
        <v>739</v>
      </c>
      <c r="F27" s="649" vm="461">
        <v>1818295.86</v>
      </c>
      <c r="G27" s="649" t="s" vm="462">
        <v>739</v>
      </c>
      <c r="H27" s="647" vm="463">
        <v>0</v>
      </c>
      <c r="I27" s="647" vm="464">
        <v>553810.42999999982</v>
      </c>
      <c r="J27" s="649" vm="465">
        <v>8321.6699999999983</v>
      </c>
      <c r="K27" s="649" t="s" vm="466">
        <v>739</v>
      </c>
      <c r="L27" s="649" vm="467">
        <v>545488.76</v>
      </c>
      <c r="M27" s="649" t="s" vm="468">
        <v>739</v>
      </c>
      <c r="N27" s="649" vm="469">
        <v>0</v>
      </c>
      <c r="O27" s="536"/>
    </row>
    <row r="28" spans="1:15">
      <c r="A28" s="536">
        <v>22</v>
      </c>
      <c r="B28" s="541" t="s">
        <v>585</v>
      </c>
      <c r="C28" s="646" vm="470">
        <v>1534308.53</v>
      </c>
      <c r="D28" s="647" vm="471">
        <v>400770.24</v>
      </c>
      <c r="E28" s="647" vm="472">
        <v>991902.88</v>
      </c>
      <c r="F28" s="649" vm="473">
        <v>124882.09999999999</v>
      </c>
      <c r="G28" s="649" t="s" vm="474">
        <v>739</v>
      </c>
      <c r="H28" s="647" vm="475">
        <v>16753.310000000001</v>
      </c>
      <c r="I28" s="647" vm="476">
        <v>161423.65000000002</v>
      </c>
      <c r="J28" s="649" vm="477">
        <v>8015.41</v>
      </c>
      <c r="K28" s="649" vm="478">
        <v>99190.3</v>
      </c>
      <c r="L28" s="649" vm="479">
        <v>37464.630000000005</v>
      </c>
      <c r="M28" s="649" t="s" vm="480">
        <v>739</v>
      </c>
      <c r="N28" s="649" vm="481">
        <v>16753.310000000001</v>
      </c>
      <c r="O28" s="536"/>
    </row>
    <row r="29" spans="1:15">
      <c r="A29" s="536">
        <v>23</v>
      </c>
      <c r="B29" s="541" t="s">
        <v>586</v>
      </c>
      <c r="C29" s="646" vm="482">
        <v>53421895.359999999</v>
      </c>
      <c r="D29" s="647" vm="483">
        <v>37073483.539999999</v>
      </c>
      <c r="E29" s="647" vm="484">
        <v>10750062.050000001</v>
      </c>
      <c r="F29" s="649" vm="485">
        <v>5503188.2800000003</v>
      </c>
      <c r="G29" s="649" vm="486">
        <v>59569.659999999996</v>
      </c>
      <c r="H29" s="647" vm="487">
        <v>35591.83</v>
      </c>
      <c r="I29" s="647" vm="488">
        <v>3532809.1319999993</v>
      </c>
      <c r="J29" s="649" vm="489">
        <v>741469.74999999953</v>
      </c>
      <c r="K29" s="649" vm="490">
        <v>1075006.2319999996</v>
      </c>
      <c r="L29" s="649" vm="491">
        <v>1650956.4800000002</v>
      </c>
      <c r="M29" s="649" vm="492">
        <v>29784.840000000004</v>
      </c>
      <c r="N29" s="649" vm="493">
        <v>35591.83</v>
      </c>
      <c r="O29" s="536"/>
    </row>
    <row r="30" spans="1:15">
      <c r="A30" s="536">
        <v>24</v>
      </c>
      <c r="B30" s="541" t="s">
        <v>700</v>
      </c>
      <c r="C30" s="646" vm="494">
        <v>28493730.02</v>
      </c>
      <c r="D30" s="647" vm="495">
        <v>28374934.739999998</v>
      </c>
      <c r="E30" s="647" vm="496">
        <v>104705.28</v>
      </c>
      <c r="F30" s="649" t="s" vm="497">
        <v>739</v>
      </c>
      <c r="G30" s="649" t="s" vm="498">
        <v>739</v>
      </c>
      <c r="H30" s="647" vm="499">
        <v>14090</v>
      </c>
      <c r="I30" s="647" vm="500">
        <v>592059.23</v>
      </c>
      <c r="J30" s="649" vm="501">
        <v>567498.69999999995</v>
      </c>
      <c r="K30" s="649" vm="502">
        <v>10470.529999999999</v>
      </c>
      <c r="L30" s="649" t="s" vm="503">
        <v>739</v>
      </c>
      <c r="M30" s="649" t="s" vm="504">
        <v>739</v>
      </c>
      <c r="N30" s="649" vm="505">
        <v>14090</v>
      </c>
      <c r="O30" s="536"/>
    </row>
    <row r="31" spans="1:15">
      <c r="A31" s="536">
        <v>25</v>
      </c>
      <c r="B31" s="541" t="s">
        <v>587</v>
      </c>
      <c r="C31" s="646">
        <v>20775425.559999939</v>
      </c>
      <c r="D31" s="647">
        <v>16505570.109999938</v>
      </c>
      <c r="E31" s="647" vm="506">
        <v>994631</v>
      </c>
      <c r="F31" s="649" vm="507">
        <v>3077454.94</v>
      </c>
      <c r="G31" s="649" vm="508">
        <v>10560.43</v>
      </c>
      <c r="H31" s="647" vm="509">
        <v>187209.08000000002</v>
      </c>
      <c r="I31" s="647" vm="510">
        <v>1545300.287</v>
      </c>
      <c r="J31" s="649" vm="511">
        <v>330111.35999999969</v>
      </c>
      <c r="K31" s="649" vm="512">
        <v>99463.146999999997</v>
      </c>
      <c r="L31" s="649" vm="513">
        <v>923236.48000000021</v>
      </c>
      <c r="M31" s="649" vm="514">
        <v>5280.2199999999993</v>
      </c>
      <c r="N31" s="649" vm="515">
        <v>187209.08</v>
      </c>
      <c r="O31" s="536"/>
    </row>
    <row r="32" spans="1:15">
      <c r="A32" s="536">
        <v>26</v>
      </c>
      <c r="B32" s="541" t="s">
        <v>697</v>
      </c>
      <c r="C32" s="646">
        <v>0</v>
      </c>
      <c r="D32" s="647">
        <v>0</v>
      </c>
      <c r="E32" s="647">
        <v>0</v>
      </c>
      <c r="F32" s="649">
        <v>0</v>
      </c>
      <c r="G32" s="649">
        <v>0</v>
      </c>
      <c r="H32" s="647">
        <v>0</v>
      </c>
      <c r="I32" s="647">
        <v>0</v>
      </c>
      <c r="J32" s="649">
        <v>0</v>
      </c>
      <c r="K32" s="649">
        <v>0</v>
      </c>
      <c r="L32" s="649">
        <v>0</v>
      </c>
      <c r="M32" s="649">
        <v>0</v>
      </c>
      <c r="N32" s="649">
        <v>0</v>
      </c>
      <c r="O32" s="536"/>
    </row>
    <row r="33" spans="1:15">
      <c r="A33" s="536">
        <v>27</v>
      </c>
      <c r="B33" s="561" t="s">
        <v>110</v>
      </c>
      <c r="C33" s="650">
        <f>SUM(C7:C32)</f>
        <v>565717670</v>
      </c>
      <c r="D33" s="650">
        <f t="shared" ref="D33:N33" si="0">SUM(D7:D32)</f>
        <v>413918039.39999998</v>
      </c>
      <c r="E33" s="650">
        <f t="shared" si="0"/>
        <v>91811877.909999982</v>
      </c>
      <c r="F33" s="650">
        <f t="shared" si="0"/>
        <v>55829418.480000004</v>
      </c>
      <c r="G33" s="650">
        <f t="shared" si="0"/>
        <v>3441803.0600000005</v>
      </c>
      <c r="H33" s="650">
        <f t="shared" si="0"/>
        <v>716531.15000000014</v>
      </c>
      <c r="I33" s="650">
        <f t="shared" si="0"/>
        <v>36645783.239999972</v>
      </c>
      <c r="J33" s="650">
        <f t="shared" si="0"/>
        <v>8278356.96</v>
      </c>
      <c r="K33" s="650">
        <f t="shared" si="0"/>
        <v>9181167.8399999645</v>
      </c>
      <c r="L33" s="650">
        <f t="shared" si="0"/>
        <v>16748825.73</v>
      </c>
      <c r="M33" s="650">
        <f t="shared" si="0"/>
        <v>1720901.56</v>
      </c>
      <c r="N33" s="650">
        <f t="shared" si="0"/>
        <v>716531.15</v>
      </c>
      <c r="O33" s="650">
        <v>8419264.3200000003</v>
      </c>
    </row>
    <row r="34" spans="1:15">
      <c r="A34" s="543"/>
      <c r="B34" s="543"/>
      <c r="C34" s="543"/>
      <c r="D34" s="543"/>
      <c r="E34" s="543"/>
      <c r="H34" s="543"/>
      <c r="I34" s="543"/>
      <c r="O34" s="543"/>
    </row>
    <row r="35" spans="1:15">
      <c r="A35" s="543"/>
      <c r="B35" s="576"/>
      <c r="C35" s="576"/>
      <c r="D35" s="543"/>
      <c r="E35" s="543"/>
      <c r="H35" s="543"/>
      <c r="I35" s="543"/>
      <c r="O35" s="543"/>
    </row>
    <row r="36" spans="1:15">
      <c r="A36" s="543"/>
      <c r="B36" s="543"/>
      <c r="C36" s="543"/>
      <c r="D36" s="543"/>
      <c r="E36" s="543"/>
      <c r="H36" s="543"/>
      <c r="I36" s="543"/>
      <c r="O36" s="543"/>
    </row>
    <row r="37" spans="1:15">
      <c r="A37" s="543"/>
      <c r="B37" s="543"/>
      <c r="C37" s="543"/>
      <c r="D37" s="543"/>
      <c r="E37" s="543"/>
      <c r="H37" s="543"/>
      <c r="I37" s="543"/>
      <c r="O37" s="543"/>
    </row>
    <row r="38" spans="1:15">
      <c r="A38" s="543"/>
      <c r="B38" s="543"/>
      <c r="C38" s="543"/>
      <c r="D38" s="543"/>
      <c r="E38" s="543"/>
      <c r="H38" s="543"/>
      <c r="I38" s="543"/>
      <c r="O38" s="543"/>
    </row>
    <row r="39" spans="1:15">
      <c r="A39" s="543"/>
      <c r="B39" s="543"/>
      <c r="C39" s="543"/>
      <c r="D39" s="543"/>
      <c r="E39" s="543"/>
      <c r="H39" s="543"/>
      <c r="I39" s="543"/>
      <c r="O39" s="543"/>
    </row>
    <row r="40" spans="1:15">
      <c r="A40" s="543"/>
      <c r="B40" s="543"/>
      <c r="C40" s="543"/>
      <c r="D40" s="543"/>
      <c r="E40" s="543"/>
      <c r="H40" s="543"/>
      <c r="I40" s="543"/>
      <c r="O40" s="543"/>
    </row>
    <row r="41" spans="1:15">
      <c r="A41" s="577"/>
      <c r="B41" s="577"/>
      <c r="C41" s="577"/>
      <c r="D41" s="543"/>
      <c r="E41" s="543"/>
      <c r="H41" s="543"/>
      <c r="I41" s="543"/>
      <c r="O41" s="543"/>
    </row>
    <row r="42" spans="1:15">
      <c r="A42" s="577"/>
      <c r="B42" s="577"/>
      <c r="C42" s="577"/>
      <c r="D42" s="543"/>
      <c r="E42" s="543"/>
      <c r="H42" s="543"/>
      <c r="I42" s="543"/>
      <c r="O42" s="543"/>
    </row>
    <row r="43" spans="1:15">
      <c r="A43" s="543"/>
      <c r="B43" s="543"/>
      <c r="C43" s="543"/>
      <c r="D43" s="543"/>
      <c r="E43" s="543"/>
      <c r="H43" s="543"/>
      <c r="I43" s="543"/>
      <c r="O43" s="543"/>
    </row>
    <row r="44" spans="1:15">
      <c r="A44" s="543"/>
      <c r="B44" s="543"/>
      <c r="C44" s="543"/>
      <c r="D44" s="543"/>
      <c r="E44" s="543"/>
      <c r="H44" s="543"/>
      <c r="I44" s="543"/>
      <c r="O44" s="543"/>
    </row>
    <row r="45" spans="1:15">
      <c r="A45" s="543"/>
      <c r="B45" s="543"/>
      <c r="C45" s="543"/>
      <c r="D45" s="543"/>
      <c r="E45" s="543"/>
      <c r="H45" s="543"/>
      <c r="I45" s="543"/>
      <c r="O45" s="543"/>
    </row>
    <row r="46" spans="1:15">
      <c r="A46" s="543"/>
      <c r="B46" s="543"/>
      <c r="C46" s="543"/>
      <c r="D46" s="543"/>
      <c r="E46" s="543"/>
      <c r="H46" s="543"/>
      <c r="I46" s="543"/>
      <c r="O46" s="54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topLeftCell="D1" zoomScaleNormal="100" workbookViewId="0">
      <selection activeCell="D41" sqref="D41"/>
    </sheetView>
  </sheetViews>
  <sheetFormatPr defaultColWidth="8.7109375" defaultRowHeight="12"/>
  <cols>
    <col min="1" max="1" width="11.85546875" style="587" bestFit="1" customWidth="1"/>
    <col min="2" max="2" width="80.140625" style="587" customWidth="1"/>
    <col min="3" max="3" width="17.140625" style="587" bestFit="1" customWidth="1"/>
    <col min="4" max="4" width="22.42578125" style="587" bestFit="1" customWidth="1"/>
    <col min="5" max="5" width="22.28515625" style="587" bestFit="1" customWidth="1"/>
    <col min="6" max="6" width="20.140625" style="587" bestFit="1" customWidth="1"/>
    <col min="7" max="7" width="20.85546875" style="587" bestFit="1" customWidth="1"/>
    <col min="8" max="8" width="23.42578125" style="587" bestFit="1" customWidth="1"/>
    <col min="9" max="9" width="22.140625" style="587" customWidth="1"/>
    <col min="10" max="10" width="19.140625" style="587" bestFit="1" customWidth="1"/>
    <col min="11" max="11" width="17.85546875" style="587" bestFit="1" customWidth="1"/>
    <col min="12" max="12" width="11.7109375" style="587" bestFit="1" customWidth="1"/>
    <col min="13" max="13" width="8.7109375" style="587"/>
    <col min="14" max="14" width="11.7109375" style="587" bestFit="1" customWidth="1"/>
    <col min="15" max="16384" width="8.7109375" style="587"/>
  </cols>
  <sheetData>
    <row r="1" spans="1:15" s="540" customFormat="1" ht="13.5">
      <c r="A1" s="530" t="s">
        <v>31</v>
      </c>
      <c r="B1" s="3" t="str">
        <f>'Info '!C2</f>
        <v>JSC " Halyk Bank Georgia"</v>
      </c>
    </row>
    <row r="2" spans="1:15" s="540" customFormat="1" ht="13.5">
      <c r="A2" s="531" t="s">
        <v>32</v>
      </c>
      <c r="B2" s="567">
        <f>'1. key ratios '!B2</f>
        <v>44377</v>
      </c>
    </row>
    <row r="3" spans="1:15" s="540" customFormat="1" ht="12.75">
      <c r="A3" s="532" t="s">
        <v>678</v>
      </c>
    </row>
    <row r="4" spans="1:15">
      <c r="C4" s="588" t="s">
        <v>0</v>
      </c>
      <c r="D4" s="588" t="s">
        <v>1</v>
      </c>
      <c r="E4" s="588" t="s">
        <v>2</v>
      </c>
      <c r="F4" s="588" t="s">
        <v>3</v>
      </c>
      <c r="G4" s="588" t="s">
        <v>4</v>
      </c>
      <c r="H4" s="588" t="s">
        <v>6</v>
      </c>
      <c r="I4" s="588" t="s">
        <v>9</v>
      </c>
      <c r="J4" s="588" t="s">
        <v>10</v>
      </c>
      <c r="K4" s="588" t="s">
        <v>11</v>
      </c>
    </row>
    <row r="5" spans="1:15" ht="105" customHeight="1">
      <c r="A5" s="768" t="s">
        <v>679</v>
      </c>
      <c r="B5" s="769"/>
      <c r="C5" s="564" t="s">
        <v>680</v>
      </c>
      <c r="D5" s="564" t="s">
        <v>681</v>
      </c>
      <c r="E5" s="564" t="s">
        <v>682</v>
      </c>
      <c r="F5" s="589" t="s">
        <v>683</v>
      </c>
      <c r="G5" s="564" t="s">
        <v>684</v>
      </c>
      <c r="H5" s="564" t="s">
        <v>685</v>
      </c>
      <c r="I5" s="564" t="s">
        <v>686</v>
      </c>
      <c r="J5" s="564" t="s">
        <v>687</v>
      </c>
      <c r="K5" s="564" t="s">
        <v>688</v>
      </c>
    </row>
    <row r="6" spans="1:15" ht="12.75">
      <c r="A6" s="536">
        <v>1</v>
      </c>
      <c r="B6" s="536" t="s">
        <v>634</v>
      </c>
      <c r="C6" s="639">
        <v>8280401.2800000003</v>
      </c>
      <c r="D6" s="639">
        <v>298761.83</v>
      </c>
      <c r="E6" s="639"/>
      <c r="F6" s="639"/>
      <c r="G6" s="639">
        <v>526816118.97000086</v>
      </c>
      <c r="H6" s="639"/>
      <c r="I6" s="639">
        <v>10313605.75</v>
      </c>
      <c r="J6" s="639">
        <v>11695811.641169954</v>
      </c>
      <c r="K6" s="639">
        <v>8312970.528829175</v>
      </c>
      <c r="L6" s="660"/>
      <c r="N6" s="659"/>
      <c r="O6" s="661"/>
    </row>
    <row r="7" spans="1:15" ht="12.75">
      <c r="A7" s="536">
        <v>2</v>
      </c>
      <c r="B7" s="536" t="s">
        <v>689</v>
      </c>
      <c r="C7" s="639"/>
      <c r="D7" s="639"/>
      <c r="E7" s="639"/>
      <c r="F7" s="639"/>
      <c r="G7" s="639"/>
      <c r="H7" s="639"/>
      <c r="I7" s="639"/>
      <c r="J7" s="639"/>
      <c r="K7" s="639"/>
    </row>
    <row r="8" spans="1:15" ht="12.75">
      <c r="A8" s="536">
        <v>3</v>
      </c>
      <c r="B8" s="536" t="s">
        <v>642</v>
      </c>
      <c r="C8" s="639">
        <v>138741.29999999999</v>
      </c>
      <c r="D8" s="639"/>
      <c r="E8" s="639"/>
      <c r="F8" s="639"/>
      <c r="G8" s="639">
        <v>2884929.6432192172</v>
      </c>
      <c r="H8" s="639"/>
      <c r="I8" s="639">
        <v>9641.731837452724</v>
      </c>
      <c r="J8" s="639">
        <v>3620915.2749433299</v>
      </c>
      <c r="K8" s="639">
        <v>34361100.049999997</v>
      </c>
    </row>
    <row r="9" spans="1:15" ht="12.75">
      <c r="A9" s="536">
        <v>4</v>
      </c>
      <c r="B9" s="562" t="s">
        <v>690</v>
      </c>
      <c r="C9" s="639">
        <v>0</v>
      </c>
      <c r="D9" s="639"/>
      <c r="E9" s="639"/>
      <c r="F9" s="639"/>
      <c r="G9" s="639">
        <v>29264221.030000016</v>
      </c>
      <c r="H9" s="639"/>
      <c r="I9" s="639">
        <v>95950.24</v>
      </c>
      <c r="J9" s="639">
        <v>29639997.079999998</v>
      </c>
      <c r="K9" s="639">
        <v>987584.34000000032</v>
      </c>
    </row>
    <row r="10" spans="1:15" ht="12.75">
      <c r="A10" s="536">
        <v>5</v>
      </c>
      <c r="B10" s="562" t="s">
        <v>691</v>
      </c>
      <c r="C10" s="639"/>
      <c r="D10" s="639"/>
      <c r="E10" s="639"/>
      <c r="F10" s="639"/>
      <c r="G10" s="639"/>
      <c r="H10" s="639"/>
      <c r="I10" s="639"/>
      <c r="J10" s="639"/>
      <c r="K10" s="639"/>
    </row>
    <row r="11" spans="1:15" ht="12.75">
      <c r="A11" s="536">
        <v>6</v>
      </c>
      <c r="B11" s="562" t="s">
        <v>692</v>
      </c>
      <c r="C11" s="639"/>
      <c r="D11" s="639"/>
      <c r="E11" s="639"/>
      <c r="F11" s="639"/>
      <c r="G11" s="639"/>
      <c r="H11" s="639"/>
      <c r="I11" s="639"/>
      <c r="J11" s="639"/>
      <c r="K11" s="639"/>
    </row>
    <row r="15" spans="1:15">
      <c r="I15" s="65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E12" sqref="E12"/>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31</v>
      </c>
      <c r="B1" s="4" t="str">
        <f>'Info '!C2</f>
        <v>JSC " Halyk Bank Georgia"</v>
      </c>
    </row>
    <row r="2" spans="1:8">
      <c r="A2" s="2" t="s">
        <v>32</v>
      </c>
      <c r="B2" s="482">
        <f>'1. key ratios '!B2</f>
        <v>44377</v>
      </c>
    </row>
    <row r="3" spans="1:8">
      <c r="A3" s="2"/>
    </row>
    <row r="4" spans="1:8" ht="15" thickBot="1">
      <c r="A4" s="25" t="s">
        <v>33</v>
      </c>
      <c r="B4" s="26" t="s">
        <v>34</v>
      </c>
      <c r="C4" s="25"/>
      <c r="D4" s="27"/>
      <c r="E4" s="27"/>
      <c r="F4" s="28"/>
      <c r="G4" s="28"/>
      <c r="H4" s="29" t="s">
        <v>74</v>
      </c>
    </row>
    <row r="5" spans="1:8">
      <c r="A5" s="30"/>
      <c r="B5" s="31"/>
      <c r="C5" s="664" t="s">
        <v>69</v>
      </c>
      <c r="D5" s="665"/>
      <c r="E5" s="666"/>
      <c r="F5" s="664" t="s">
        <v>73</v>
      </c>
      <c r="G5" s="665"/>
      <c r="H5" s="667"/>
    </row>
    <row r="6" spans="1:8">
      <c r="A6" s="32" t="s">
        <v>7</v>
      </c>
      <c r="B6" s="33" t="s">
        <v>35</v>
      </c>
      <c r="C6" s="34" t="s">
        <v>70</v>
      </c>
      <c r="D6" s="34" t="s">
        <v>71</v>
      </c>
      <c r="E6" s="34" t="s">
        <v>72</v>
      </c>
      <c r="F6" s="34" t="s">
        <v>70</v>
      </c>
      <c r="G6" s="34" t="s">
        <v>71</v>
      </c>
      <c r="H6" s="35" t="s">
        <v>72</v>
      </c>
    </row>
    <row r="7" spans="1:8">
      <c r="A7" s="32">
        <v>1</v>
      </c>
      <c r="B7" s="36" t="s">
        <v>36</v>
      </c>
      <c r="C7" s="37">
        <v>3446954</v>
      </c>
      <c r="D7" s="37">
        <v>8486991</v>
      </c>
      <c r="E7" s="38">
        <f>C7+D7</f>
        <v>11933945</v>
      </c>
      <c r="F7" s="39">
        <v>3699862</v>
      </c>
      <c r="G7" s="40">
        <v>4400849</v>
      </c>
      <c r="H7" s="41">
        <f>F7+G7</f>
        <v>8100711</v>
      </c>
    </row>
    <row r="8" spans="1:8">
      <c r="A8" s="32">
        <v>2</v>
      </c>
      <c r="B8" s="36" t="s">
        <v>37</v>
      </c>
      <c r="C8" s="37">
        <v>9103975</v>
      </c>
      <c r="D8" s="37">
        <v>89128464</v>
      </c>
      <c r="E8" s="38">
        <f t="shared" ref="E8:E19" si="0">C8+D8</f>
        <v>98232439</v>
      </c>
      <c r="F8" s="39">
        <v>1332516</v>
      </c>
      <c r="G8" s="40">
        <v>37392011</v>
      </c>
      <c r="H8" s="41">
        <f t="shared" ref="H8:H40" si="1">F8+G8</f>
        <v>38724527</v>
      </c>
    </row>
    <row r="9" spans="1:8">
      <c r="A9" s="32">
        <v>3</v>
      </c>
      <c r="B9" s="36" t="s">
        <v>38</v>
      </c>
      <c r="C9" s="37">
        <v>24368457</v>
      </c>
      <c r="D9" s="37">
        <v>20510467.999999996</v>
      </c>
      <c r="E9" s="38">
        <f t="shared" si="0"/>
        <v>44878925</v>
      </c>
      <c r="F9" s="39">
        <v>16779249</v>
      </c>
      <c r="G9" s="40">
        <v>6279322</v>
      </c>
      <c r="H9" s="41">
        <f t="shared" si="1"/>
        <v>23058571</v>
      </c>
    </row>
    <row r="10" spans="1:8">
      <c r="A10" s="32">
        <v>4</v>
      </c>
      <c r="B10" s="36" t="s">
        <v>39</v>
      </c>
      <c r="C10" s="37">
        <v>0</v>
      </c>
      <c r="D10" s="37">
        <v>0</v>
      </c>
      <c r="E10" s="38">
        <f t="shared" si="0"/>
        <v>0</v>
      </c>
      <c r="F10" s="39">
        <v>0</v>
      </c>
      <c r="G10" s="40">
        <v>0</v>
      </c>
      <c r="H10" s="41">
        <f t="shared" si="1"/>
        <v>0</v>
      </c>
    </row>
    <row r="11" spans="1:8">
      <c r="A11" s="32">
        <v>5</v>
      </c>
      <c r="B11" s="36" t="s">
        <v>40</v>
      </c>
      <c r="C11" s="37">
        <v>16593783</v>
      </c>
      <c r="D11" s="37">
        <v>0</v>
      </c>
      <c r="E11" s="38">
        <f t="shared" si="0"/>
        <v>16593783</v>
      </c>
      <c r="F11" s="39">
        <v>14686255</v>
      </c>
      <c r="G11" s="40">
        <v>0</v>
      </c>
      <c r="H11" s="41">
        <f t="shared" si="1"/>
        <v>14686255</v>
      </c>
    </row>
    <row r="12" spans="1:8">
      <c r="A12" s="32">
        <v>6.1</v>
      </c>
      <c r="B12" s="42" t="s">
        <v>41</v>
      </c>
      <c r="C12" s="37">
        <v>166065686.36000001</v>
      </c>
      <c r="D12" s="37">
        <v>399651983.63999999</v>
      </c>
      <c r="E12" s="38">
        <f t="shared" si="0"/>
        <v>565717670</v>
      </c>
      <c r="F12" s="39">
        <v>101163509.56</v>
      </c>
      <c r="G12" s="40">
        <v>338110413.43999994</v>
      </c>
      <c r="H12" s="41">
        <f t="shared" si="1"/>
        <v>439273922.99999994</v>
      </c>
    </row>
    <row r="13" spans="1:8">
      <c r="A13" s="32">
        <v>6.2</v>
      </c>
      <c r="B13" s="42" t="s">
        <v>42</v>
      </c>
      <c r="C13" s="37">
        <v>-17790335</v>
      </c>
      <c r="D13" s="37">
        <v>-27274713</v>
      </c>
      <c r="E13" s="38">
        <f t="shared" si="0"/>
        <v>-45065048</v>
      </c>
      <c r="F13" s="39">
        <v>-23815170</v>
      </c>
      <c r="G13" s="40">
        <v>-23471380</v>
      </c>
      <c r="H13" s="41">
        <f t="shared" si="1"/>
        <v>-47286550</v>
      </c>
    </row>
    <row r="14" spans="1:8">
      <c r="A14" s="32">
        <v>6</v>
      </c>
      <c r="B14" s="36" t="s">
        <v>43</v>
      </c>
      <c r="C14" s="38">
        <f t="shared" ref="C14:H14" si="2">C12+C13</f>
        <v>148275351.36000001</v>
      </c>
      <c r="D14" s="38">
        <f t="shared" si="2"/>
        <v>372377270.63999999</v>
      </c>
      <c r="E14" s="38">
        <f t="shared" si="2"/>
        <v>520652622</v>
      </c>
      <c r="F14" s="38">
        <f t="shared" si="2"/>
        <v>77348339.560000002</v>
      </c>
      <c r="G14" s="38">
        <f t="shared" si="2"/>
        <v>314639033.43999994</v>
      </c>
      <c r="H14" s="38">
        <f t="shared" si="2"/>
        <v>391987372.99999994</v>
      </c>
    </row>
    <row r="15" spans="1:8">
      <c r="A15" s="32">
        <v>7</v>
      </c>
      <c r="B15" s="36" t="s">
        <v>44</v>
      </c>
      <c r="C15" s="37">
        <v>2957958</v>
      </c>
      <c r="D15" s="37">
        <v>4384284</v>
      </c>
      <c r="E15" s="38">
        <f t="shared" si="0"/>
        <v>7342242</v>
      </c>
      <c r="F15" s="39">
        <v>2817223</v>
      </c>
      <c r="G15" s="40">
        <v>5896621</v>
      </c>
      <c r="H15" s="41">
        <f t="shared" si="1"/>
        <v>8713844</v>
      </c>
    </row>
    <row r="16" spans="1:8">
      <c r="A16" s="32">
        <v>8</v>
      </c>
      <c r="B16" s="36" t="s">
        <v>200</v>
      </c>
      <c r="C16" s="37">
        <v>10567632.439999999</v>
      </c>
      <c r="D16" s="37">
        <v>0</v>
      </c>
      <c r="E16" s="38">
        <f t="shared" si="0"/>
        <v>10567632.439999999</v>
      </c>
      <c r="F16" s="39">
        <v>1261340</v>
      </c>
      <c r="G16" s="40">
        <v>0</v>
      </c>
      <c r="H16" s="41">
        <f t="shared" si="1"/>
        <v>1261340</v>
      </c>
    </row>
    <row r="17" spans="1:8">
      <c r="A17" s="32">
        <v>9</v>
      </c>
      <c r="B17" s="36" t="s">
        <v>45</v>
      </c>
      <c r="C17" s="37">
        <v>54000</v>
      </c>
      <c r="D17" s="37">
        <v>0</v>
      </c>
      <c r="E17" s="38">
        <f t="shared" si="0"/>
        <v>54000</v>
      </c>
      <c r="F17" s="39">
        <v>54000</v>
      </c>
      <c r="G17" s="40">
        <v>0</v>
      </c>
      <c r="H17" s="41">
        <f t="shared" si="1"/>
        <v>54000</v>
      </c>
    </row>
    <row r="18" spans="1:8">
      <c r="A18" s="32">
        <v>10</v>
      </c>
      <c r="B18" s="36" t="s">
        <v>46</v>
      </c>
      <c r="C18" s="37">
        <v>20570741</v>
      </c>
      <c r="D18" s="37">
        <v>0</v>
      </c>
      <c r="E18" s="38">
        <f t="shared" si="0"/>
        <v>20570741</v>
      </c>
      <c r="F18" s="39">
        <v>19831322</v>
      </c>
      <c r="G18" s="40">
        <v>0</v>
      </c>
      <c r="H18" s="41">
        <f t="shared" si="1"/>
        <v>19831322</v>
      </c>
    </row>
    <row r="19" spans="1:8">
      <c r="A19" s="32">
        <v>11</v>
      </c>
      <c r="B19" s="36" t="s">
        <v>47</v>
      </c>
      <c r="C19" s="37">
        <v>4417514.7699999809</v>
      </c>
      <c r="D19" s="37">
        <v>1281761</v>
      </c>
      <c r="E19" s="38">
        <f t="shared" si="0"/>
        <v>5699275.7699999809</v>
      </c>
      <c r="F19" s="39">
        <v>4046328.6100000739</v>
      </c>
      <c r="G19" s="40">
        <v>866780</v>
      </c>
      <c r="H19" s="41">
        <f t="shared" si="1"/>
        <v>4913108.6100000739</v>
      </c>
    </row>
    <row r="20" spans="1:8">
      <c r="A20" s="32">
        <v>12</v>
      </c>
      <c r="B20" s="44" t="s">
        <v>48</v>
      </c>
      <c r="C20" s="38">
        <f>SUM(C7:C11)+SUM(C14:C19)</f>
        <v>240356366.56999999</v>
      </c>
      <c r="D20" s="38">
        <f>SUM(D7:D11)+SUM(D14:D19)</f>
        <v>496169238.63999999</v>
      </c>
      <c r="E20" s="38">
        <f>C20+D20</f>
        <v>736525605.21000004</v>
      </c>
      <c r="F20" s="38">
        <f>SUM(F7:F11)+SUM(F14:F19)</f>
        <v>141856435.17000008</v>
      </c>
      <c r="G20" s="38">
        <f>SUM(G7:G11)+SUM(G14:G19)</f>
        <v>369474616.43999994</v>
      </c>
      <c r="H20" s="41">
        <f t="shared" si="1"/>
        <v>511331051.61000001</v>
      </c>
    </row>
    <row r="21" spans="1:8">
      <c r="A21" s="32"/>
      <c r="B21" s="33" t="s">
        <v>49</v>
      </c>
      <c r="C21" s="45"/>
      <c r="D21" s="45"/>
      <c r="E21" s="45"/>
      <c r="F21" s="46"/>
      <c r="G21" s="47"/>
      <c r="H21" s="48"/>
    </row>
    <row r="22" spans="1:8">
      <c r="A22" s="32">
        <v>13</v>
      </c>
      <c r="B22" s="36" t="s">
        <v>50</v>
      </c>
      <c r="C22" s="37">
        <v>3000000</v>
      </c>
      <c r="D22" s="37">
        <v>101766842</v>
      </c>
      <c r="E22" s="38">
        <f>C22+D22</f>
        <v>104766842</v>
      </c>
      <c r="F22" s="39">
        <v>0</v>
      </c>
      <c r="G22" s="40">
        <v>74890851</v>
      </c>
      <c r="H22" s="41">
        <f t="shared" si="1"/>
        <v>74890851</v>
      </c>
    </row>
    <row r="23" spans="1:8">
      <c r="A23" s="32">
        <v>14</v>
      </c>
      <c r="B23" s="36" t="s">
        <v>51</v>
      </c>
      <c r="C23" s="37">
        <v>71454158.680000007</v>
      </c>
      <c r="D23" s="37">
        <v>61176724.10999997</v>
      </c>
      <c r="E23" s="38">
        <f t="shared" ref="E23:E40" si="3">C23+D23</f>
        <v>132630882.78999998</v>
      </c>
      <c r="F23" s="39">
        <v>24488553.11999999</v>
      </c>
      <c r="G23" s="40">
        <v>27712613.140000001</v>
      </c>
      <c r="H23" s="41">
        <f t="shared" si="1"/>
        <v>52201166.25999999</v>
      </c>
    </row>
    <row r="24" spans="1:8">
      <c r="A24" s="32">
        <v>15</v>
      </c>
      <c r="B24" s="36" t="s">
        <v>52</v>
      </c>
      <c r="C24" s="37">
        <v>8674006.5199999996</v>
      </c>
      <c r="D24" s="37">
        <v>12501867.120000005</v>
      </c>
      <c r="E24" s="38">
        <f t="shared" si="3"/>
        <v>21175873.640000004</v>
      </c>
      <c r="F24" s="39">
        <v>2915170.3599999994</v>
      </c>
      <c r="G24" s="40">
        <v>6359840.9000000004</v>
      </c>
      <c r="H24" s="41">
        <f t="shared" si="1"/>
        <v>9275011.2599999998</v>
      </c>
    </row>
    <row r="25" spans="1:8">
      <c r="A25" s="32">
        <v>16</v>
      </c>
      <c r="B25" s="36" t="s">
        <v>53</v>
      </c>
      <c r="C25" s="37">
        <v>32413880.490000002</v>
      </c>
      <c r="D25" s="37">
        <v>50250646.850000009</v>
      </c>
      <c r="E25" s="38">
        <f t="shared" si="3"/>
        <v>82664527.340000004</v>
      </c>
      <c r="F25" s="39">
        <v>4975442.21</v>
      </c>
      <c r="G25" s="40">
        <v>33409053.879999995</v>
      </c>
      <c r="H25" s="41">
        <f t="shared" si="1"/>
        <v>38384496.089999996</v>
      </c>
    </row>
    <row r="26" spans="1:8">
      <c r="A26" s="32">
        <v>17</v>
      </c>
      <c r="B26" s="36" t="s">
        <v>54</v>
      </c>
      <c r="C26" s="45"/>
      <c r="D26" s="45"/>
      <c r="E26" s="38">
        <f t="shared" si="3"/>
        <v>0</v>
      </c>
      <c r="F26" s="46">
        <v>3791000</v>
      </c>
      <c r="G26" s="47"/>
      <c r="H26" s="41">
        <f t="shared" si="1"/>
        <v>3791000</v>
      </c>
    </row>
    <row r="27" spans="1:8">
      <c r="A27" s="32">
        <v>18</v>
      </c>
      <c r="B27" s="36" t="s">
        <v>55</v>
      </c>
      <c r="C27" s="37">
        <v>0</v>
      </c>
      <c r="D27" s="37">
        <v>240980090</v>
      </c>
      <c r="E27" s="38">
        <f t="shared" si="3"/>
        <v>240980090</v>
      </c>
      <c r="F27" s="39">
        <v>0</v>
      </c>
      <c r="G27" s="40">
        <v>203051100</v>
      </c>
      <c r="H27" s="41">
        <f t="shared" si="1"/>
        <v>203051100</v>
      </c>
    </row>
    <row r="28" spans="1:8">
      <c r="A28" s="32">
        <v>19</v>
      </c>
      <c r="B28" s="36" t="s">
        <v>56</v>
      </c>
      <c r="C28" s="37">
        <v>1917946</v>
      </c>
      <c r="D28" s="37">
        <v>7922904</v>
      </c>
      <c r="E28" s="38">
        <f t="shared" si="3"/>
        <v>9840850</v>
      </c>
      <c r="F28" s="39">
        <v>187202</v>
      </c>
      <c r="G28" s="40">
        <v>3000808</v>
      </c>
      <c r="H28" s="41">
        <f t="shared" si="1"/>
        <v>3188010</v>
      </c>
    </row>
    <row r="29" spans="1:8">
      <c r="A29" s="32">
        <v>20</v>
      </c>
      <c r="B29" s="36" t="s">
        <v>57</v>
      </c>
      <c r="C29" s="37">
        <v>6014786.4400000004</v>
      </c>
      <c r="D29" s="37">
        <v>2986368</v>
      </c>
      <c r="E29" s="38">
        <f t="shared" si="3"/>
        <v>9001154.4400000013</v>
      </c>
      <c r="F29" s="39">
        <v>3685367</v>
      </c>
      <c r="G29" s="40">
        <v>3460459</v>
      </c>
      <c r="H29" s="41">
        <f t="shared" si="1"/>
        <v>7145826</v>
      </c>
    </row>
    <row r="30" spans="1:8">
      <c r="A30" s="32">
        <v>21</v>
      </c>
      <c r="B30" s="36" t="s">
        <v>58</v>
      </c>
      <c r="C30" s="37">
        <v>0</v>
      </c>
      <c r="D30" s="37">
        <v>31603000</v>
      </c>
      <c r="E30" s="38">
        <f t="shared" si="3"/>
        <v>31603000</v>
      </c>
      <c r="F30" s="39">
        <v>0</v>
      </c>
      <c r="G30" s="40">
        <v>30552000</v>
      </c>
      <c r="H30" s="41">
        <f t="shared" si="1"/>
        <v>30552000</v>
      </c>
    </row>
    <row r="31" spans="1:8">
      <c r="A31" s="32">
        <v>22</v>
      </c>
      <c r="B31" s="44" t="s">
        <v>59</v>
      </c>
      <c r="C31" s="38">
        <f>SUM(C22:C30)</f>
        <v>123474778.13</v>
      </c>
      <c r="D31" s="38">
        <f>SUM(D22:D30)</f>
        <v>509188442.07999998</v>
      </c>
      <c r="E31" s="38">
        <f>C31+D31</f>
        <v>632663220.21000004</v>
      </c>
      <c r="F31" s="38">
        <f>SUM(F22:F30)</f>
        <v>40042734.68999999</v>
      </c>
      <c r="G31" s="38">
        <f>SUM(G22:G30)</f>
        <v>382436725.92000002</v>
      </c>
      <c r="H31" s="41">
        <f t="shared" si="1"/>
        <v>422479460.61000001</v>
      </c>
    </row>
    <row r="32" spans="1:8">
      <c r="A32" s="32"/>
      <c r="B32" s="33" t="s">
        <v>60</v>
      </c>
      <c r="C32" s="45"/>
      <c r="D32" s="45"/>
      <c r="E32" s="37"/>
      <c r="F32" s="46"/>
      <c r="G32" s="47"/>
      <c r="H32" s="48"/>
    </row>
    <row r="33" spans="1:8">
      <c r="A33" s="32">
        <v>23</v>
      </c>
      <c r="B33" s="36" t="s">
        <v>61</v>
      </c>
      <c r="C33" s="37">
        <v>76000000</v>
      </c>
      <c r="D33" s="45"/>
      <c r="E33" s="38">
        <f t="shared" si="3"/>
        <v>76000000</v>
      </c>
      <c r="F33" s="39">
        <v>76000000</v>
      </c>
      <c r="G33" s="47"/>
      <c r="H33" s="41">
        <f t="shared" si="1"/>
        <v>76000000</v>
      </c>
    </row>
    <row r="34" spans="1:8">
      <c r="A34" s="32">
        <v>24</v>
      </c>
      <c r="B34" s="36" t="s">
        <v>62</v>
      </c>
      <c r="C34" s="37">
        <v>0</v>
      </c>
      <c r="D34" s="45"/>
      <c r="E34" s="38">
        <f t="shared" si="3"/>
        <v>0</v>
      </c>
      <c r="F34" s="39">
        <v>0</v>
      </c>
      <c r="G34" s="47"/>
      <c r="H34" s="41">
        <f t="shared" si="1"/>
        <v>0</v>
      </c>
    </row>
    <row r="35" spans="1:8">
      <c r="A35" s="32">
        <v>25</v>
      </c>
      <c r="B35" s="43" t="s">
        <v>63</v>
      </c>
      <c r="C35" s="37">
        <v>0</v>
      </c>
      <c r="D35" s="45"/>
      <c r="E35" s="38">
        <f t="shared" si="3"/>
        <v>0</v>
      </c>
      <c r="F35" s="39">
        <v>0</v>
      </c>
      <c r="G35" s="47"/>
      <c r="H35" s="41">
        <f t="shared" si="1"/>
        <v>0</v>
      </c>
    </row>
    <row r="36" spans="1:8">
      <c r="A36" s="32">
        <v>26</v>
      </c>
      <c r="B36" s="36" t="s">
        <v>64</v>
      </c>
      <c r="C36" s="37">
        <v>0</v>
      </c>
      <c r="D36" s="45"/>
      <c r="E36" s="38">
        <f t="shared" si="3"/>
        <v>0</v>
      </c>
      <c r="F36" s="39">
        <v>0</v>
      </c>
      <c r="G36" s="47"/>
      <c r="H36" s="41">
        <f t="shared" si="1"/>
        <v>0</v>
      </c>
    </row>
    <row r="37" spans="1:8">
      <c r="A37" s="32">
        <v>27</v>
      </c>
      <c r="B37" s="36" t="s">
        <v>65</v>
      </c>
      <c r="C37" s="37">
        <v>0</v>
      </c>
      <c r="D37" s="45"/>
      <c r="E37" s="38">
        <f t="shared" si="3"/>
        <v>0</v>
      </c>
      <c r="F37" s="39">
        <v>0</v>
      </c>
      <c r="G37" s="47"/>
      <c r="H37" s="41">
        <f t="shared" si="1"/>
        <v>0</v>
      </c>
    </row>
    <row r="38" spans="1:8">
      <c r="A38" s="32">
        <v>28</v>
      </c>
      <c r="B38" s="36" t="s">
        <v>66</v>
      </c>
      <c r="C38" s="37">
        <v>25892130.999999996</v>
      </c>
      <c r="D38" s="45"/>
      <c r="E38" s="38">
        <f t="shared" si="3"/>
        <v>25892130.999999996</v>
      </c>
      <c r="F38" s="39">
        <v>11264963</v>
      </c>
      <c r="G38" s="47"/>
      <c r="H38" s="41">
        <f t="shared" si="1"/>
        <v>11264963</v>
      </c>
    </row>
    <row r="39" spans="1:8">
      <c r="A39" s="32">
        <v>29</v>
      </c>
      <c r="B39" s="36" t="s">
        <v>67</v>
      </c>
      <c r="C39" s="37">
        <v>1970254</v>
      </c>
      <c r="D39" s="45"/>
      <c r="E39" s="38">
        <f t="shared" si="3"/>
        <v>1970254</v>
      </c>
      <c r="F39" s="39">
        <v>1586628</v>
      </c>
      <c r="G39" s="47"/>
      <c r="H39" s="41">
        <f t="shared" si="1"/>
        <v>1586628</v>
      </c>
    </row>
    <row r="40" spans="1:8">
      <c r="A40" s="32">
        <v>30</v>
      </c>
      <c r="B40" s="298" t="s">
        <v>267</v>
      </c>
      <c r="C40" s="37">
        <v>103862385</v>
      </c>
      <c r="D40" s="45"/>
      <c r="E40" s="38">
        <f t="shared" si="3"/>
        <v>103862385</v>
      </c>
      <c r="F40" s="39">
        <v>88851591</v>
      </c>
      <c r="G40" s="47"/>
      <c r="H40" s="41">
        <f t="shared" si="1"/>
        <v>88851591</v>
      </c>
    </row>
    <row r="41" spans="1:8" ht="15" thickBot="1">
      <c r="A41" s="49">
        <v>31</v>
      </c>
      <c r="B41" s="50" t="s">
        <v>68</v>
      </c>
      <c r="C41" s="51">
        <f>C31+C40</f>
        <v>227337163.13</v>
      </c>
      <c r="D41" s="51">
        <f>D31+D40</f>
        <v>509188442.07999998</v>
      </c>
      <c r="E41" s="51">
        <f>C41+D41</f>
        <v>736525605.21000004</v>
      </c>
      <c r="F41" s="51">
        <f>F31+F40</f>
        <v>128894325.69</v>
      </c>
      <c r="G41" s="51">
        <f>G31+G40</f>
        <v>382436725.92000002</v>
      </c>
      <c r="H41" s="52">
        <f>F41+G41</f>
        <v>511331051.61000001</v>
      </c>
    </row>
    <row r="43" spans="1:8">
      <c r="B43" s="5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49" activePane="bottomRight" state="frozen"/>
      <selection activeCell="B9" sqref="B9"/>
      <selection pane="topRight" activeCell="B9" sqref="B9"/>
      <selection pane="bottomLeft" activeCell="B9" sqref="B9"/>
      <selection pane="bottomRight" activeCell="C1" sqref="C1:H1048576"/>
    </sheetView>
  </sheetViews>
  <sheetFormatPr defaultColWidth="9.140625" defaultRowHeight="12.75"/>
  <cols>
    <col min="1" max="1" width="9.5703125" style="4" bestFit="1" customWidth="1"/>
    <col min="2" max="2" width="89.140625" style="4" customWidth="1"/>
    <col min="3" max="5" width="12.85546875" style="611" bestFit="1" customWidth="1"/>
    <col min="6" max="6" width="13.5703125" style="611" bestFit="1" customWidth="1"/>
    <col min="7" max="7" width="12.85546875" style="611" bestFit="1" customWidth="1"/>
    <col min="8" max="8" width="13.5703125" style="611" bestFit="1" customWidth="1"/>
    <col min="9" max="9" width="8.85546875" style="4" customWidth="1"/>
    <col min="10" max="16384" width="9.140625" style="4"/>
  </cols>
  <sheetData>
    <row r="1" spans="1:8">
      <c r="A1" s="2" t="s">
        <v>31</v>
      </c>
      <c r="B1" s="3" t="str">
        <f>'Info '!C2</f>
        <v>JSC " Halyk Bank Georgia"</v>
      </c>
      <c r="C1" s="610"/>
    </row>
    <row r="2" spans="1:8">
      <c r="A2" s="2" t="s">
        <v>32</v>
      </c>
      <c r="B2" s="481">
        <f>'2.RC'!B2</f>
        <v>44377</v>
      </c>
      <c r="C2" s="610"/>
      <c r="D2" s="612"/>
      <c r="E2" s="612"/>
      <c r="F2" s="612"/>
      <c r="G2" s="612"/>
      <c r="H2" s="612"/>
    </row>
    <row r="3" spans="1:8">
      <c r="A3" s="2"/>
      <c r="B3" s="3"/>
      <c r="C3" s="613"/>
      <c r="D3" s="612"/>
      <c r="E3" s="612"/>
      <c r="F3" s="612"/>
      <c r="G3" s="612"/>
      <c r="H3" s="612"/>
    </row>
    <row r="4" spans="1:8" ht="13.5" thickBot="1">
      <c r="A4" s="55" t="s">
        <v>196</v>
      </c>
      <c r="B4" s="250" t="s">
        <v>23</v>
      </c>
      <c r="C4" s="614"/>
      <c r="D4" s="615"/>
      <c r="E4" s="615"/>
      <c r="F4" s="615"/>
      <c r="G4" s="615"/>
      <c r="H4" s="616" t="s">
        <v>74</v>
      </c>
    </row>
    <row r="5" spans="1:8">
      <c r="A5" s="57" t="s">
        <v>7</v>
      </c>
      <c r="B5" s="58"/>
      <c r="C5" s="668" t="s">
        <v>69</v>
      </c>
      <c r="D5" s="669"/>
      <c r="E5" s="670"/>
      <c r="F5" s="668" t="s">
        <v>73</v>
      </c>
      <c r="G5" s="669"/>
      <c r="H5" s="671"/>
    </row>
    <row r="6" spans="1:8">
      <c r="A6" s="59" t="s">
        <v>7</v>
      </c>
      <c r="B6" s="60"/>
      <c r="C6" s="617" t="s">
        <v>70</v>
      </c>
      <c r="D6" s="617" t="s">
        <v>71</v>
      </c>
      <c r="E6" s="617" t="s">
        <v>72</v>
      </c>
      <c r="F6" s="617" t="s">
        <v>70</v>
      </c>
      <c r="G6" s="617" t="s">
        <v>71</v>
      </c>
      <c r="H6" s="618" t="s">
        <v>72</v>
      </c>
    </row>
    <row r="7" spans="1:8">
      <c r="A7" s="62"/>
      <c r="B7" s="250" t="s">
        <v>195</v>
      </c>
      <c r="C7" s="619"/>
      <c r="D7" s="619"/>
      <c r="E7" s="619"/>
      <c r="F7" s="619"/>
      <c r="G7" s="619"/>
      <c r="H7" s="620"/>
    </row>
    <row r="8" spans="1:8">
      <c r="A8" s="62">
        <v>1</v>
      </c>
      <c r="B8" s="63" t="s">
        <v>194</v>
      </c>
      <c r="C8" s="619">
        <v>1230494</v>
      </c>
      <c r="D8" s="619">
        <v>-157755</v>
      </c>
      <c r="E8" s="621">
        <f t="shared" ref="E8:E22" si="0">C8+D8</f>
        <v>1072739</v>
      </c>
      <c r="F8" s="619">
        <v>684617</v>
      </c>
      <c r="G8" s="619">
        <v>-21685</v>
      </c>
      <c r="H8" s="622">
        <f t="shared" ref="H8:H22" si="1">F8+G8</f>
        <v>662932</v>
      </c>
    </row>
    <row r="9" spans="1:8">
      <c r="A9" s="62">
        <v>2</v>
      </c>
      <c r="B9" s="63" t="s">
        <v>193</v>
      </c>
      <c r="C9" s="623">
        <f>C10+C11+C12+C13+C14+C15+C16+C17+C18</f>
        <v>8570955.1899999939</v>
      </c>
      <c r="D9" s="623">
        <f>D10+D11+D12+D13+D14+D15+D16+D17+D18</f>
        <v>13007077.810000002</v>
      </c>
      <c r="E9" s="621">
        <f t="shared" si="0"/>
        <v>21578032.999999996</v>
      </c>
      <c r="F9" s="623">
        <f>F10+F11+F12+F13+F14+F15+F16+F17+F18</f>
        <v>5693898.1299999999</v>
      </c>
      <c r="G9" s="623">
        <f>G10+G11+G12+G13+G14+G15+G16+G17+G18</f>
        <v>10867913.870000003</v>
      </c>
      <c r="H9" s="622">
        <f t="shared" si="1"/>
        <v>16561812.000000004</v>
      </c>
    </row>
    <row r="10" spans="1:8">
      <c r="A10" s="62">
        <v>2.1</v>
      </c>
      <c r="B10" s="64" t="s">
        <v>192</v>
      </c>
      <c r="C10" s="619">
        <v>0</v>
      </c>
      <c r="D10" s="619">
        <v>0</v>
      </c>
      <c r="E10" s="621">
        <f t="shared" si="0"/>
        <v>0</v>
      </c>
      <c r="F10" s="619">
        <v>0</v>
      </c>
      <c r="G10" s="619">
        <v>0</v>
      </c>
      <c r="H10" s="622">
        <f t="shared" si="1"/>
        <v>0</v>
      </c>
    </row>
    <row r="11" spans="1:8">
      <c r="A11" s="62">
        <v>2.2000000000000002</v>
      </c>
      <c r="B11" s="64" t="s">
        <v>191</v>
      </c>
      <c r="C11" s="619">
        <v>3011845.099999995</v>
      </c>
      <c r="D11" s="619" vm="1">
        <v>6696867.5100000026</v>
      </c>
      <c r="E11" s="621">
        <f t="shared" si="0"/>
        <v>9708712.6099999975</v>
      </c>
      <c r="F11" s="619">
        <v>1676455.16</v>
      </c>
      <c r="G11" s="619">
        <v>6021485.0800000001</v>
      </c>
      <c r="H11" s="622">
        <f t="shared" si="1"/>
        <v>7697940.2400000002</v>
      </c>
    </row>
    <row r="12" spans="1:8">
      <c r="A12" s="62">
        <v>2.2999999999999998</v>
      </c>
      <c r="B12" s="64" t="s">
        <v>190</v>
      </c>
      <c r="C12" s="619">
        <v>0</v>
      </c>
      <c r="D12" s="619" vm="2">
        <v>200807.99</v>
      </c>
      <c r="E12" s="621">
        <f t="shared" si="0"/>
        <v>200807.99</v>
      </c>
      <c r="F12" s="619">
        <v>0</v>
      </c>
      <c r="G12" s="619">
        <v>197942.16</v>
      </c>
      <c r="H12" s="622">
        <f t="shared" si="1"/>
        <v>197942.16</v>
      </c>
    </row>
    <row r="13" spans="1:8">
      <c r="A13" s="62">
        <v>2.4</v>
      </c>
      <c r="B13" s="64" t="s">
        <v>189</v>
      </c>
      <c r="C13" s="619" vm="3">
        <v>94400.400000000009</v>
      </c>
      <c r="D13" s="619" vm="4">
        <v>412814.31000000006</v>
      </c>
      <c r="E13" s="621">
        <f t="shared" si="0"/>
        <v>507214.71000000008</v>
      </c>
      <c r="F13" s="619">
        <v>43072.02</v>
      </c>
      <c r="G13" s="619">
        <v>415611.73000000004</v>
      </c>
      <c r="H13" s="622">
        <f t="shared" si="1"/>
        <v>458683.75000000006</v>
      </c>
    </row>
    <row r="14" spans="1:8">
      <c r="A14" s="62">
        <v>2.5</v>
      </c>
      <c r="B14" s="64" t="s">
        <v>188</v>
      </c>
      <c r="C14" s="619" vm="5">
        <v>271672</v>
      </c>
      <c r="D14" s="619" vm="6">
        <v>1852213.4900000002</v>
      </c>
      <c r="E14" s="621">
        <f t="shared" si="0"/>
        <v>2123885.4900000002</v>
      </c>
      <c r="F14" s="619">
        <v>141591.19</v>
      </c>
      <c r="G14" s="619">
        <v>1372883.2399999998</v>
      </c>
      <c r="H14" s="622">
        <f t="shared" si="1"/>
        <v>1514474.4299999997</v>
      </c>
    </row>
    <row r="15" spans="1:8">
      <c r="A15" s="62">
        <v>2.6</v>
      </c>
      <c r="B15" s="64" t="s">
        <v>187</v>
      </c>
      <c r="C15" s="619" vm="7">
        <v>16431.3</v>
      </c>
      <c r="D15" s="619">
        <v>0</v>
      </c>
      <c r="E15" s="621">
        <f t="shared" si="0"/>
        <v>16431.3</v>
      </c>
      <c r="F15" s="619">
        <v>0</v>
      </c>
      <c r="G15" s="619">
        <v>0</v>
      </c>
      <c r="H15" s="622">
        <f t="shared" si="1"/>
        <v>0</v>
      </c>
    </row>
    <row r="16" spans="1:8">
      <c r="A16" s="62">
        <v>2.7</v>
      </c>
      <c r="B16" s="64" t="s">
        <v>186</v>
      </c>
      <c r="C16" s="619" vm="8">
        <v>5991.97</v>
      </c>
      <c r="D16" s="619" vm="9">
        <v>4946.72</v>
      </c>
      <c r="E16" s="621">
        <f t="shared" si="0"/>
        <v>10938.69</v>
      </c>
      <c r="F16" s="619">
        <v>8460.869999999999</v>
      </c>
      <c r="G16" s="619">
        <v>1701.62</v>
      </c>
      <c r="H16" s="622">
        <f t="shared" si="1"/>
        <v>10162.489999999998</v>
      </c>
    </row>
    <row r="17" spans="1:8">
      <c r="A17" s="62">
        <v>2.8</v>
      </c>
      <c r="B17" s="64" t="s">
        <v>185</v>
      </c>
      <c r="C17" s="619">
        <v>4426180</v>
      </c>
      <c r="D17" s="619">
        <v>3585844</v>
      </c>
      <c r="E17" s="621">
        <f t="shared" si="0"/>
        <v>8012024</v>
      </c>
      <c r="F17" s="619">
        <v>3305272</v>
      </c>
      <c r="G17" s="619">
        <v>2498369</v>
      </c>
      <c r="H17" s="622">
        <f t="shared" si="1"/>
        <v>5803641</v>
      </c>
    </row>
    <row r="18" spans="1:8">
      <c r="A18" s="62">
        <v>2.9</v>
      </c>
      <c r="B18" s="64" t="s">
        <v>184</v>
      </c>
      <c r="C18" s="619" vm="10">
        <v>744434.41999999993</v>
      </c>
      <c r="D18" s="619" vm="11">
        <v>253583.78999999998</v>
      </c>
      <c r="E18" s="621">
        <f t="shared" si="0"/>
        <v>998018.21</v>
      </c>
      <c r="F18" s="619">
        <v>519046.89</v>
      </c>
      <c r="G18" s="619">
        <v>359921.0400000001</v>
      </c>
      <c r="H18" s="622">
        <f t="shared" si="1"/>
        <v>878967.93000000017</v>
      </c>
    </row>
    <row r="19" spans="1:8">
      <c r="A19" s="62">
        <v>3</v>
      </c>
      <c r="B19" s="63" t="s">
        <v>183</v>
      </c>
      <c r="C19" s="619">
        <v>194957</v>
      </c>
      <c r="D19" s="619">
        <v>537660</v>
      </c>
      <c r="E19" s="621">
        <f t="shared" si="0"/>
        <v>732617</v>
      </c>
      <c r="F19" s="619">
        <v>180677</v>
      </c>
      <c r="G19" s="619">
        <v>322864</v>
      </c>
      <c r="H19" s="622">
        <f t="shared" si="1"/>
        <v>503541</v>
      </c>
    </row>
    <row r="20" spans="1:8">
      <c r="A20" s="62">
        <v>4</v>
      </c>
      <c r="B20" s="63" t="s">
        <v>182</v>
      </c>
      <c r="C20" s="619">
        <v>881450</v>
      </c>
      <c r="D20" s="619">
        <v>0</v>
      </c>
      <c r="E20" s="621">
        <f t="shared" si="0"/>
        <v>881450</v>
      </c>
      <c r="F20" s="619">
        <v>705441</v>
      </c>
      <c r="G20" s="619">
        <v>0</v>
      </c>
      <c r="H20" s="622">
        <f t="shared" si="1"/>
        <v>705441</v>
      </c>
    </row>
    <row r="21" spans="1:8">
      <c r="A21" s="62">
        <v>5</v>
      </c>
      <c r="B21" s="63" t="s">
        <v>181</v>
      </c>
      <c r="C21" s="619">
        <v>116068.38</v>
      </c>
      <c r="D21" s="619">
        <v>94615</v>
      </c>
      <c r="E21" s="621">
        <f t="shared" si="0"/>
        <v>210683.38</v>
      </c>
      <c r="F21" s="619">
        <v>71811.960000000006</v>
      </c>
      <c r="G21" s="619">
        <v>28952.58</v>
      </c>
      <c r="H21" s="622">
        <f t="shared" si="1"/>
        <v>100764.54000000001</v>
      </c>
    </row>
    <row r="22" spans="1:8">
      <c r="A22" s="62">
        <v>6</v>
      </c>
      <c r="B22" s="65" t="s">
        <v>180</v>
      </c>
      <c r="C22" s="623">
        <f>C8+C9+C19+C20+C21</f>
        <v>10993924.569999995</v>
      </c>
      <c r="D22" s="623">
        <f>D8+D9+D19+D20+D21</f>
        <v>13481597.810000002</v>
      </c>
      <c r="E22" s="621">
        <f t="shared" si="0"/>
        <v>24475522.379999995</v>
      </c>
      <c r="F22" s="623">
        <f>F8+F9+F19+F20+F21</f>
        <v>7336445.0899999999</v>
      </c>
      <c r="G22" s="623">
        <f>G8+G9+G19+G20+G21</f>
        <v>11198045.450000003</v>
      </c>
      <c r="H22" s="622">
        <f t="shared" si="1"/>
        <v>18534490.540000003</v>
      </c>
    </row>
    <row r="23" spans="1:8">
      <c r="A23" s="62"/>
      <c r="B23" s="250" t="s">
        <v>179</v>
      </c>
      <c r="C23" s="624"/>
      <c r="D23" s="624"/>
      <c r="E23" s="625"/>
      <c r="F23" s="624"/>
      <c r="G23" s="624"/>
      <c r="H23" s="626"/>
    </row>
    <row r="24" spans="1:8">
      <c r="A24" s="62">
        <v>7</v>
      </c>
      <c r="B24" s="63" t="s">
        <v>178</v>
      </c>
      <c r="C24" s="619">
        <v>2295106.7000000002</v>
      </c>
      <c r="D24" s="619">
        <v>543908.68999999994</v>
      </c>
      <c r="E24" s="621">
        <f t="shared" ref="E24:E31" si="2">C24+D24</f>
        <v>2839015.39</v>
      </c>
      <c r="F24" s="619">
        <v>1146471.01</v>
      </c>
      <c r="G24" s="619">
        <v>194687.96</v>
      </c>
      <c r="H24" s="622">
        <f t="shared" ref="H24:H31" si="3">F24+G24</f>
        <v>1341158.97</v>
      </c>
    </row>
    <row r="25" spans="1:8">
      <c r="A25" s="62">
        <v>8</v>
      </c>
      <c r="B25" s="63" t="s">
        <v>177</v>
      </c>
      <c r="C25" s="619">
        <v>1070710.3</v>
      </c>
      <c r="D25" s="619">
        <v>567585.31000000006</v>
      </c>
      <c r="E25" s="621">
        <f t="shared" si="2"/>
        <v>1638295.61</v>
      </c>
      <c r="F25" s="619">
        <v>157626.99</v>
      </c>
      <c r="G25" s="619">
        <v>538699.04</v>
      </c>
      <c r="H25" s="622">
        <f t="shared" si="3"/>
        <v>696326.03</v>
      </c>
    </row>
    <row r="26" spans="1:8">
      <c r="A26" s="62">
        <v>9</v>
      </c>
      <c r="B26" s="63" t="s">
        <v>176</v>
      </c>
      <c r="C26" s="619">
        <v>42658</v>
      </c>
      <c r="D26" s="619">
        <v>1320238</v>
      </c>
      <c r="E26" s="621">
        <f t="shared" si="2"/>
        <v>1362896</v>
      </c>
      <c r="F26" s="619">
        <v>2240</v>
      </c>
      <c r="G26" s="619">
        <v>1314733</v>
      </c>
      <c r="H26" s="622">
        <f t="shared" si="3"/>
        <v>1316973</v>
      </c>
    </row>
    <row r="27" spans="1:8">
      <c r="A27" s="62">
        <v>10</v>
      </c>
      <c r="B27" s="63" t="s">
        <v>175</v>
      </c>
      <c r="C27" s="619">
        <v>280746</v>
      </c>
      <c r="D27" s="619">
        <v>0</v>
      </c>
      <c r="E27" s="621">
        <f t="shared" si="2"/>
        <v>280746</v>
      </c>
      <c r="F27" s="619">
        <v>12481</v>
      </c>
      <c r="G27" s="619">
        <v>0</v>
      </c>
      <c r="H27" s="622">
        <f t="shared" si="3"/>
        <v>12481</v>
      </c>
    </row>
    <row r="28" spans="1:8">
      <c r="A28" s="62">
        <v>11</v>
      </c>
      <c r="B28" s="63" t="s">
        <v>174</v>
      </c>
      <c r="C28" s="619">
        <v>0</v>
      </c>
      <c r="D28" s="619">
        <v>3031968</v>
      </c>
      <c r="E28" s="621">
        <f t="shared" si="2"/>
        <v>3031968</v>
      </c>
      <c r="F28" s="619">
        <v>0</v>
      </c>
      <c r="G28" s="619">
        <v>3053423</v>
      </c>
      <c r="H28" s="622">
        <f t="shared" si="3"/>
        <v>3053423</v>
      </c>
    </row>
    <row r="29" spans="1:8">
      <c r="A29" s="62">
        <v>12</v>
      </c>
      <c r="B29" s="63" t="s">
        <v>173</v>
      </c>
      <c r="C29" s="619">
        <v>69227</v>
      </c>
      <c r="D29" s="619">
        <v>70138</v>
      </c>
      <c r="E29" s="621">
        <f t="shared" si="2"/>
        <v>139365</v>
      </c>
      <c r="F29" s="619">
        <v>37071</v>
      </c>
      <c r="G29" s="619">
        <v>33825</v>
      </c>
      <c r="H29" s="622">
        <f t="shared" si="3"/>
        <v>70896</v>
      </c>
    </row>
    <row r="30" spans="1:8">
      <c r="A30" s="62">
        <v>13</v>
      </c>
      <c r="B30" s="66" t="s">
        <v>172</v>
      </c>
      <c r="C30" s="623">
        <f>C24+C25+C26+C27+C28+C29</f>
        <v>3758448</v>
      </c>
      <c r="D30" s="623">
        <f>D24+D25+D26+D27+D28+D29</f>
        <v>5533838</v>
      </c>
      <c r="E30" s="621">
        <f t="shared" si="2"/>
        <v>9292286</v>
      </c>
      <c r="F30" s="623">
        <f>F24+F25+F26+F27+F28+F29</f>
        <v>1355890</v>
      </c>
      <c r="G30" s="623">
        <f>G24+G25+G26+G27+G28+G29</f>
        <v>5135368</v>
      </c>
      <c r="H30" s="622">
        <f t="shared" si="3"/>
        <v>6491258</v>
      </c>
    </row>
    <row r="31" spans="1:8">
      <c r="A31" s="62">
        <v>14</v>
      </c>
      <c r="B31" s="66" t="s">
        <v>171</v>
      </c>
      <c r="C31" s="623">
        <f>C22-C30</f>
        <v>7235476.5699999947</v>
      </c>
      <c r="D31" s="623">
        <f>D22-D30</f>
        <v>7947759.8100000024</v>
      </c>
      <c r="E31" s="621">
        <f t="shared" si="2"/>
        <v>15183236.379999997</v>
      </c>
      <c r="F31" s="623">
        <f>F22-F30</f>
        <v>5980555.0899999999</v>
      </c>
      <c r="G31" s="623">
        <f>G22-G30</f>
        <v>6062677.450000003</v>
      </c>
      <c r="H31" s="622">
        <f t="shared" si="3"/>
        <v>12043232.540000003</v>
      </c>
    </row>
    <row r="32" spans="1:8">
      <c r="A32" s="62"/>
      <c r="B32" s="67"/>
      <c r="C32" s="627"/>
      <c r="D32" s="628"/>
      <c r="E32" s="625"/>
      <c r="F32" s="628"/>
      <c r="G32" s="628"/>
      <c r="H32" s="626"/>
    </row>
    <row r="33" spans="1:8">
      <c r="A33" s="62"/>
      <c r="B33" s="67" t="s">
        <v>170</v>
      </c>
      <c r="C33" s="624"/>
      <c r="D33" s="624"/>
      <c r="E33" s="625"/>
      <c r="F33" s="624"/>
      <c r="G33" s="624"/>
      <c r="H33" s="626"/>
    </row>
    <row r="34" spans="1:8">
      <c r="A34" s="62">
        <v>15</v>
      </c>
      <c r="B34" s="68" t="s">
        <v>169</v>
      </c>
      <c r="C34" s="621">
        <f>C35-C36</f>
        <v>443685</v>
      </c>
      <c r="D34" s="621">
        <f t="shared" ref="D34:H34" si="4">D35-D36</f>
        <v>344742</v>
      </c>
      <c r="E34" s="621">
        <f t="shared" si="4"/>
        <v>788427</v>
      </c>
      <c r="F34" s="621">
        <f t="shared" si="4"/>
        <v>323373</v>
      </c>
      <c r="G34" s="621">
        <f t="shared" si="4"/>
        <v>253854</v>
      </c>
      <c r="H34" s="621">
        <f t="shared" si="4"/>
        <v>577227</v>
      </c>
    </row>
    <row r="35" spans="1:8">
      <c r="A35" s="62">
        <v>15.1</v>
      </c>
      <c r="B35" s="64" t="s">
        <v>168</v>
      </c>
      <c r="C35" s="619">
        <v>611065</v>
      </c>
      <c r="D35" s="619">
        <v>897848</v>
      </c>
      <c r="E35" s="621">
        <f t="shared" ref="E35:E45" si="5">C35+D35</f>
        <v>1508913</v>
      </c>
      <c r="F35" s="619">
        <v>426493</v>
      </c>
      <c r="G35" s="619">
        <v>656970</v>
      </c>
      <c r="H35" s="621">
        <f t="shared" ref="H35:H45" si="6">F35+G35</f>
        <v>1083463</v>
      </c>
    </row>
    <row r="36" spans="1:8">
      <c r="A36" s="62">
        <v>15.2</v>
      </c>
      <c r="B36" s="64" t="s">
        <v>167</v>
      </c>
      <c r="C36" s="619">
        <v>167380</v>
      </c>
      <c r="D36" s="619">
        <v>553106</v>
      </c>
      <c r="E36" s="621">
        <f t="shared" si="5"/>
        <v>720486</v>
      </c>
      <c r="F36" s="619">
        <v>103120</v>
      </c>
      <c r="G36" s="619">
        <v>403116</v>
      </c>
      <c r="H36" s="621">
        <f t="shared" si="6"/>
        <v>506236</v>
      </c>
    </row>
    <row r="37" spans="1:8">
      <c r="A37" s="62">
        <v>16</v>
      </c>
      <c r="B37" s="63" t="s">
        <v>166</v>
      </c>
      <c r="C37" s="619">
        <v>0</v>
      </c>
      <c r="D37" s="619">
        <v>0</v>
      </c>
      <c r="E37" s="621">
        <f t="shared" si="5"/>
        <v>0</v>
      </c>
      <c r="F37" s="619">
        <v>0</v>
      </c>
      <c r="G37" s="619">
        <v>0</v>
      </c>
      <c r="H37" s="621">
        <f t="shared" si="6"/>
        <v>0</v>
      </c>
    </row>
    <row r="38" spans="1:8">
      <c r="A38" s="62">
        <v>17</v>
      </c>
      <c r="B38" s="63" t="s">
        <v>165</v>
      </c>
      <c r="C38" s="619">
        <v>0</v>
      </c>
      <c r="D38" s="619">
        <v>0</v>
      </c>
      <c r="E38" s="621">
        <f t="shared" si="5"/>
        <v>0</v>
      </c>
      <c r="F38" s="619">
        <v>0</v>
      </c>
      <c r="G38" s="619">
        <v>0</v>
      </c>
      <c r="H38" s="621">
        <f t="shared" si="6"/>
        <v>0</v>
      </c>
    </row>
    <row r="39" spans="1:8">
      <c r="A39" s="62">
        <v>18</v>
      </c>
      <c r="B39" s="63" t="s">
        <v>164</v>
      </c>
      <c r="C39" s="619">
        <v>0</v>
      </c>
      <c r="D39" s="619">
        <v>0</v>
      </c>
      <c r="E39" s="621">
        <f t="shared" si="5"/>
        <v>0</v>
      </c>
      <c r="F39" s="619">
        <v>0</v>
      </c>
      <c r="G39" s="619">
        <v>0</v>
      </c>
      <c r="H39" s="621">
        <f t="shared" si="6"/>
        <v>0</v>
      </c>
    </row>
    <row r="40" spans="1:8">
      <c r="A40" s="62">
        <v>19</v>
      </c>
      <c r="B40" s="63" t="s">
        <v>163</v>
      </c>
      <c r="C40" s="619">
        <v>-74262</v>
      </c>
      <c r="D40" s="619"/>
      <c r="E40" s="621">
        <f t="shared" si="5"/>
        <v>-74262</v>
      </c>
      <c r="F40" s="619">
        <v>-33944</v>
      </c>
      <c r="G40" s="619"/>
      <c r="H40" s="621">
        <f t="shared" si="6"/>
        <v>-33944</v>
      </c>
    </row>
    <row r="41" spans="1:8">
      <c r="A41" s="62">
        <v>20</v>
      </c>
      <c r="B41" s="63" t="s">
        <v>162</v>
      </c>
      <c r="C41" s="619">
        <v>525946</v>
      </c>
      <c r="D41" s="619"/>
      <c r="E41" s="621">
        <f t="shared" si="5"/>
        <v>525946</v>
      </c>
      <c r="F41" s="619">
        <v>873131</v>
      </c>
      <c r="G41" s="619"/>
      <c r="H41" s="621">
        <f t="shared" si="6"/>
        <v>873131</v>
      </c>
    </row>
    <row r="42" spans="1:8">
      <c r="A42" s="62">
        <v>21</v>
      </c>
      <c r="B42" s="63" t="s">
        <v>161</v>
      </c>
      <c r="C42" s="619">
        <v>10238</v>
      </c>
      <c r="D42" s="619"/>
      <c r="E42" s="621">
        <f t="shared" si="5"/>
        <v>10238</v>
      </c>
      <c r="F42" s="619">
        <v>0</v>
      </c>
      <c r="G42" s="619"/>
      <c r="H42" s="621">
        <f t="shared" si="6"/>
        <v>0</v>
      </c>
    </row>
    <row r="43" spans="1:8">
      <c r="A43" s="62">
        <v>22</v>
      </c>
      <c r="B43" s="63" t="s">
        <v>160</v>
      </c>
      <c r="C43" s="619">
        <v>919.62</v>
      </c>
      <c r="D43" s="619">
        <v>249</v>
      </c>
      <c r="E43" s="621">
        <f t="shared" si="5"/>
        <v>1168.6199999999999</v>
      </c>
      <c r="F43" s="619">
        <v>291.04000000000002</v>
      </c>
      <c r="G43" s="619">
        <v>422.42</v>
      </c>
      <c r="H43" s="621">
        <f t="shared" si="6"/>
        <v>713.46</v>
      </c>
    </row>
    <row r="44" spans="1:8">
      <c r="A44" s="62">
        <v>23</v>
      </c>
      <c r="B44" s="63" t="s">
        <v>159</v>
      </c>
      <c r="C44" s="619">
        <v>84873</v>
      </c>
      <c r="D44" s="619">
        <v>12238</v>
      </c>
      <c r="E44" s="621">
        <f t="shared" si="5"/>
        <v>97111</v>
      </c>
      <c r="F44" s="619">
        <v>27457</v>
      </c>
      <c r="G44" s="619">
        <v>29858</v>
      </c>
      <c r="H44" s="621">
        <f t="shared" si="6"/>
        <v>57315</v>
      </c>
    </row>
    <row r="45" spans="1:8">
      <c r="A45" s="62">
        <v>24</v>
      </c>
      <c r="B45" s="66" t="s">
        <v>274</v>
      </c>
      <c r="C45" s="623">
        <f>C34+C37+C38+C39+C40+C41+C42+C43+C44</f>
        <v>991399.62</v>
      </c>
      <c r="D45" s="623">
        <f>D34+D37+D38+D39+D40+D41+D42+D43+D44</f>
        <v>357229</v>
      </c>
      <c r="E45" s="621">
        <f t="shared" si="5"/>
        <v>1348628.62</v>
      </c>
      <c r="F45" s="623">
        <f>F34+F37+F38+F39+F40+F41+F42+F43+F44</f>
        <v>1190308.04</v>
      </c>
      <c r="G45" s="623">
        <f>G34+G37+G38+G39+G40+G41+G42+G43+G44</f>
        <v>284134.42000000004</v>
      </c>
      <c r="H45" s="621">
        <f t="shared" si="6"/>
        <v>1474442.46</v>
      </c>
    </row>
    <row r="46" spans="1:8">
      <c r="A46" s="62"/>
      <c r="B46" s="250" t="s">
        <v>158</v>
      </c>
      <c r="C46" s="624"/>
      <c r="D46" s="624"/>
      <c r="E46" s="625"/>
      <c r="F46" s="624"/>
      <c r="G46" s="624"/>
      <c r="H46" s="626"/>
    </row>
    <row r="47" spans="1:8">
      <c r="A47" s="62">
        <v>25</v>
      </c>
      <c r="B47" s="63" t="s">
        <v>157</v>
      </c>
      <c r="C47" s="619">
        <v>62915</v>
      </c>
      <c r="D47" s="619">
        <v>57338</v>
      </c>
      <c r="E47" s="621">
        <f t="shared" ref="E47:E54" si="7">C47+D47</f>
        <v>120253</v>
      </c>
      <c r="F47" s="619">
        <v>41267</v>
      </c>
      <c r="G47" s="619">
        <v>55289</v>
      </c>
      <c r="H47" s="622">
        <f t="shared" ref="H47:H54" si="8">F47+G47</f>
        <v>96556</v>
      </c>
    </row>
    <row r="48" spans="1:8">
      <c r="A48" s="62">
        <v>26</v>
      </c>
      <c r="B48" s="63" t="s">
        <v>156</v>
      </c>
      <c r="C48" s="619">
        <v>190768</v>
      </c>
      <c r="D48" s="619">
        <v>0</v>
      </c>
      <c r="E48" s="621">
        <f t="shared" si="7"/>
        <v>190768</v>
      </c>
      <c r="F48" s="619">
        <v>244214</v>
      </c>
      <c r="G48" s="619">
        <v>80</v>
      </c>
      <c r="H48" s="622">
        <f t="shared" si="8"/>
        <v>244294</v>
      </c>
    </row>
    <row r="49" spans="1:8">
      <c r="A49" s="62">
        <v>27</v>
      </c>
      <c r="B49" s="63" t="s">
        <v>155</v>
      </c>
      <c r="C49" s="619">
        <v>5338795</v>
      </c>
      <c r="D49" s="619"/>
      <c r="E49" s="621">
        <f t="shared" si="7"/>
        <v>5338795</v>
      </c>
      <c r="F49" s="619">
        <v>4914821</v>
      </c>
      <c r="G49" s="619"/>
      <c r="H49" s="622">
        <f t="shared" si="8"/>
        <v>4914821</v>
      </c>
    </row>
    <row r="50" spans="1:8">
      <c r="A50" s="62">
        <v>28</v>
      </c>
      <c r="B50" s="63" t="s">
        <v>154</v>
      </c>
      <c r="C50" s="619">
        <v>32972</v>
      </c>
      <c r="D50" s="619"/>
      <c r="E50" s="621">
        <f t="shared" si="7"/>
        <v>32972</v>
      </c>
      <c r="F50" s="619">
        <v>23265</v>
      </c>
      <c r="G50" s="619"/>
      <c r="H50" s="622">
        <f t="shared" si="8"/>
        <v>23265</v>
      </c>
    </row>
    <row r="51" spans="1:8">
      <c r="A51" s="62">
        <v>29</v>
      </c>
      <c r="B51" s="63" t="s">
        <v>153</v>
      </c>
      <c r="C51" s="619">
        <v>1199969</v>
      </c>
      <c r="D51" s="619"/>
      <c r="E51" s="621">
        <f t="shared" si="7"/>
        <v>1199969</v>
      </c>
      <c r="F51" s="619">
        <v>967956</v>
      </c>
      <c r="G51" s="619"/>
      <c r="H51" s="622">
        <f t="shared" si="8"/>
        <v>967956</v>
      </c>
    </row>
    <row r="52" spans="1:8">
      <c r="A52" s="62">
        <v>30</v>
      </c>
      <c r="B52" s="63" t="s">
        <v>152</v>
      </c>
      <c r="C52" s="619">
        <v>1468172</v>
      </c>
      <c r="D52" s="619">
        <v>692624</v>
      </c>
      <c r="E52" s="621">
        <f t="shared" si="7"/>
        <v>2160796</v>
      </c>
      <c r="F52" s="619">
        <v>956698</v>
      </c>
      <c r="G52" s="619">
        <v>662164</v>
      </c>
      <c r="H52" s="622">
        <f t="shared" si="8"/>
        <v>1618862</v>
      </c>
    </row>
    <row r="53" spans="1:8">
      <c r="A53" s="62">
        <v>31</v>
      </c>
      <c r="B53" s="66" t="s">
        <v>275</v>
      </c>
      <c r="C53" s="623">
        <f>C47+C48+C49+C50+C51+C52</f>
        <v>8293591</v>
      </c>
      <c r="D53" s="623">
        <f>D47+D48+D49+D50+D51+D52</f>
        <v>749962</v>
      </c>
      <c r="E53" s="621">
        <f t="shared" si="7"/>
        <v>9043553</v>
      </c>
      <c r="F53" s="623">
        <f>F47+F48+F49+F50+F51+F52</f>
        <v>7148221</v>
      </c>
      <c r="G53" s="623">
        <f>G47+G48+G49+G50+G51+G52</f>
        <v>717533</v>
      </c>
      <c r="H53" s="621">
        <f t="shared" si="8"/>
        <v>7865754</v>
      </c>
    </row>
    <row r="54" spans="1:8">
      <c r="A54" s="62">
        <v>32</v>
      </c>
      <c r="B54" s="66" t="s">
        <v>276</v>
      </c>
      <c r="C54" s="623">
        <f>C45-C53</f>
        <v>-7302191.3799999999</v>
      </c>
      <c r="D54" s="623">
        <f>D45-D53</f>
        <v>-392733</v>
      </c>
      <c r="E54" s="621">
        <f t="shared" si="7"/>
        <v>-7694924.3799999999</v>
      </c>
      <c r="F54" s="623">
        <f>F45-F53</f>
        <v>-5957912.96</v>
      </c>
      <c r="G54" s="623">
        <f>G45-G53</f>
        <v>-433398.57999999996</v>
      </c>
      <c r="H54" s="621">
        <f t="shared" si="8"/>
        <v>-6391311.54</v>
      </c>
    </row>
    <row r="55" spans="1:8">
      <c r="A55" s="62"/>
      <c r="B55" s="67"/>
      <c r="C55" s="628"/>
      <c r="D55" s="628"/>
      <c r="E55" s="625"/>
      <c r="F55" s="628"/>
      <c r="G55" s="628"/>
      <c r="H55" s="626"/>
    </row>
    <row r="56" spans="1:8">
      <c r="A56" s="62">
        <v>33</v>
      </c>
      <c r="B56" s="66" t="s">
        <v>151</v>
      </c>
      <c r="C56" s="623">
        <f>C31+C54</f>
        <v>-66714.810000005178</v>
      </c>
      <c r="D56" s="623">
        <f>D31+D54</f>
        <v>7555026.8100000024</v>
      </c>
      <c r="E56" s="621">
        <f>C56+D56</f>
        <v>7488311.9999999972</v>
      </c>
      <c r="F56" s="623">
        <f>F31+F54</f>
        <v>22642.129999999888</v>
      </c>
      <c r="G56" s="623">
        <f>G31+G54</f>
        <v>5629278.8700000029</v>
      </c>
      <c r="H56" s="622">
        <f>F56+G56</f>
        <v>5651921.0000000028</v>
      </c>
    </row>
    <row r="57" spans="1:8">
      <c r="A57" s="62"/>
      <c r="B57" s="67"/>
      <c r="C57" s="628"/>
      <c r="D57" s="628"/>
      <c r="E57" s="625"/>
      <c r="F57" s="628"/>
      <c r="G57" s="628"/>
      <c r="H57" s="626"/>
    </row>
    <row r="58" spans="1:8">
      <c r="A58" s="62">
        <v>34</v>
      </c>
      <c r="B58" s="63" t="s">
        <v>150</v>
      </c>
      <c r="C58" s="619">
        <v>-1847391</v>
      </c>
      <c r="D58" s="619"/>
      <c r="E58" s="621">
        <f>C58+D58</f>
        <v>-1847391</v>
      </c>
      <c r="F58" s="619">
        <v>24433714</v>
      </c>
      <c r="G58" s="619"/>
      <c r="H58" s="622">
        <f>F58+G58</f>
        <v>24433714</v>
      </c>
    </row>
    <row r="59" spans="1:8" s="251" customFormat="1">
      <c r="A59" s="62">
        <v>35</v>
      </c>
      <c r="B59" s="63" t="s">
        <v>149</v>
      </c>
      <c r="C59" s="619">
        <v>0</v>
      </c>
      <c r="D59" s="619"/>
      <c r="E59" s="621">
        <f>C59+D59</f>
        <v>0</v>
      </c>
      <c r="F59" s="619">
        <v>0</v>
      </c>
      <c r="G59" s="619"/>
      <c r="H59" s="622">
        <f>F59+G59</f>
        <v>0</v>
      </c>
    </row>
    <row r="60" spans="1:8">
      <c r="A60" s="62">
        <v>36</v>
      </c>
      <c r="B60" s="63" t="s">
        <v>148</v>
      </c>
      <c r="C60" s="619">
        <v>523155</v>
      </c>
      <c r="D60" s="619"/>
      <c r="E60" s="621">
        <f>C60+D60</f>
        <v>523155</v>
      </c>
      <c r="F60" s="619">
        <v>369345</v>
      </c>
      <c r="G60" s="619"/>
      <c r="H60" s="622">
        <f>F60+G60</f>
        <v>369345</v>
      </c>
    </row>
    <row r="61" spans="1:8">
      <c r="A61" s="62">
        <v>37</v>
      </c>
      <c r="B61" s="66" t="s">
        <v>147</v>
      </c>
      <c r="C61" s="623">
        <f>C58+C59+C60</f>
        <v>-1324236</v>
      </c>
      <c r="D61" s="623">
        <f>D58+D59+D60</f>
        <v>0</v>
      </c>
      <c r="E61" s="621">
        <f>C61+D61</f>
        <v>-1324236</v>
      </c>
      <c r="F61" s="623">
        <f>F58+F59+F60</f>
        <v>24803059</v>
      </c>
      <c r="G61" s="623">
        <f>G58+G59+G60</f>
        <v>0</v>
      </c>
      <c r="H61" s="622">
        <f>F61+G61</f>
        <v>24803059</v>
      </c>
    </row>
    <row r="62" spans="1:8">
      <c r="A62" s="62"/>
      <c r="B62" s="69"/>
      <c r="C62" s="624"/>
      <c r="D62" s="624"/>
      <c r="E62" s="625"/>
      <c r="F62" s="624"/>
      <c r="G62" s="624"/>
      <c r="H62" s="626"/>
    </row>
    <row r="63" spans="1:8">
      <c r="A63" s="62">
        <v>38</v>
      </c>
      <c r="B63" s="70" t="s">
        <v>146</v>
      </c>
      <c r="C63" s="623">
        <f>C56-C61</f>
        <v>1257521.1899999948</v>
      </c>
      <c r="D63" s="623">
        <f>D56-D61</f>
        <v>7555026.8100000024</v>
      </c>
      <c r="E63" s="621">
        <f>C63+D63</f>
        <v>8812547.9999999963</v>
      </c>
      <c r="F63" s="623">
        <f>F56-F61</f>
        <v>-24780416.870000001</v>
      </c>
      <c r="G63" s="623">
        <f>G56-G61</f>
        <v>5629278.8700000029</v>
      </c>
      <c r="H63" s="622">
        <f>F63+G63</f>
        <v>-19151138</v>
      </c>
    </row>
    <row r="64" spans="1:8">
      <c r="A64" s="59">
        <v>39</v>
      </c>
      <c r="B64" s="63" t="s">
        <v>145</v>
      </c>
      <c r="C64" s="629">
        <v>1164309</v>
      </c>
      <c r="D64" s="629"/>
      <c r="E64" s="621">
        <f>C64+D64</f>
        <v>1164309</v>
      </c>
      <c r="F64" s="629">
        <v>24423</v>
      </c>
      <c r="G64" s="629"/>
      <c r="H64" s="622">
        <f>F64+G64</f>
        <v>24423</v>
      </c>
    </row>
    <row r="65" spans="1:8">
      <c r="A65" s="62">
        <v>40</v>
      </c>
      <c r="B65" s="66" t="s">
        <v>144</v>
      </c>
      <c r="C65" s="623">
        <f>C63-C64</f>
        <v>93212.189999994822</v>
      </c>
      <c r="D65" s="623">
        <f>D63-D64</f>
        <v>7555026.8100000024</v>
      </c>
      <c r="E65" s="621">
        <f>C65+D65</f>
        <v>7648238.9999999972</v>
      </c>
      <c r="F65" s="623">
        <f>F63-F64</f>
        <v>-24804839.870000001</v>
      </c>
      <c r="G65" s="623">
        <f>G63-G64</f>
        <v>5629278.8700000029</v>
      </c>
      <c r="H65" s="622">
        <f>F65+G65</f>
        <v>-19175561</v>
      </c>
    </row>
    <row r="66" spans="1:8">
      <c r="A66" s="59">
        <v>41</v>
      </c>
      <c r="B66" s="63" t="s">
        <v>143</v>
      </c>
      <c r="C66" s="629"/>
      <c r="D66" s="629"/>
      <c r="E66" s="621">
        <f>C66+D66</f>
        <v>0</v>
      </c>
      <c r="F66" s="629"/>
      <c r="G66" s="629"/>
      <c r="H66" s="622">
        <f>F66+G66</f>
        <v>0</v>
      </c>
    </row>
    <row r="67" spans="1:8" ht="13.5" thickBot="1">
      <c r="A67" s="71">
        <v>42</v>
      </c>
      <c r="B67" s="72" t="s">
        <v>142</v>
      </c>
      <c r="C67" s="630">
        <f>C65+C66</f>
        <v>93212.189999994822</v>
      </c>
      <c r="D67" s="630">
        <f>D65+D66</f>
        <v>7555026.8100000024</v>
      </c>
      <c r="E67" s="631">
        <f>C67+D67</f>
        <v>7648238.9999999972</v>
      </c>
      <c r="F67" s="630">
        <f>F65+F66</f>
        <v>-24804839.870000001</v>
      </c>
      <c r="G67" s="630">
        <f>G65+G66</f>
        <v>5629278.8700000029</v>
      </c>
      <c r="H67" s="632">
        <f>F67+G67</f>
        <v>-19175561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2" zoomScaleNormal="100" workbookViewId="0">
      <selection activeCell="F8" sqref="F8:G53"/>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31</v>
      </c>
      <c r="B1" s="3" t="str">
        <f>'Info '!C2</f>
        <v>JSC " Halyk Bank Georgia"</v>
      </c>
    </row>
    <row r="2" spans="1:8">
      <c r="A2" s="2" t="s">
        <v>32</v>
      </c>
      <c r="B2" s="481">
        <v>44377</v>
      </c>
    </row>
    <row r="3" spans="1:8">
      <c r="A3" s="4"/>
    </row>
    <row r="4" spans="1:8" ht="15" thickBot="1">
      <c r="A4" s="4" t="s">
        <v>75</v>
      </c>
      <c r="B4" s="4"/>
      <c r="C4" s="229"/>
      <c r="D4" s="229"/>
      <c r="E4" s="229"/>
      <c r="F4" s="230"/>
      <c r="G4" s="230"/>
      <c r="H4" s="231" t="s">
        <v>74</v>
      </c>
    </row>
    <row r="5" spans="1:8">
      <c r="A5" s="672" t="s">
        <v>7</v>
      </c>
      <c r="B5" s="674" t="s">
        <v>341</v>
      </c>
      <c r="C5" s="664" t="s">
        <v>69</v>
      </c>
      <c r="D5" s="665"/>
      <c r="E5" s="666"/>
      <c r="F5" s="664" t="s">
        <v>73</v>
      </c>
      <c r="G5" s="665"/>
      <c r="H5" s="667"/>
    </row>
    <row r="6" spans="1:8">
      <c r="A6" s="673"/>
      <c r="B6" s="675"/>
      <c r="C6" s="34" t="s">
        <v>288</v>
      </c>
      <c r="D6" s="34" t="s">
        <v>123</v>
      </c>
      <c r="E6" s="34" t="s">
        <v>110</v>
      </c>
      <c r="F6" s="34" t="s">
        <v>288</v>
      </c>
      <c r="G6" s="34" t="s">
        <v>123</v>
      </c>
      <c r="H6" s="35" t="s">
        <v>110</v>
      </c>
    </row>
    <row r="7" spans="1:8" s="18" customFormat="1">
      <c r="A7" s="232">
        <v>1</v>
      </c>
      <c r="B7" s="233" t="s">
        <v>375</v>
      </c>
      <c r="C7" s="40"/>
      <c r="D7" s="40"/>
      <c r="E7" s="234">
        <f>C7+D7</f>
        <v>0</v>
      </c>
      <c r="F7" s="40"/>
      <c r="G7" s="40"/>
      <c r="H7" s="41">
        <f t="shared" ref="H7:H53" si="0">F7+G7</f>
        <v>0</v>
      </c>
    </row>
    <row r="8" spans="1:8" s="18" customFormat="1">
      <c r="A8" s="232">
        <v>1.1000000000000001</v>
      </c>
      <c r="B8" s="286" t="s">
        <v>306</v>
      </c>
      <c r="C8" s="40">
        <v>6871273</v>
      </c>
      <c r="D8" s="40">
        <v>490638</v>
      </c>
      <c r="E8" s="234">
        <f t="shared" ref="E8:E53" si="1">C8+D8</f>
        <v>7361911</v>
      </c>
      <c r="F8" s="40">
        <v>4886984</v>
      </c>
      <c r="G8" s="40">
        <v>1026547</v>
      </c>
      <c r="H8" s="41">
        <f t="shared" si="0"/>
        <v>5913531</v>
      </c>
    </row>
    <row r="9" spans="1:8" s="18" customFormat="1">
      <c r="A9" s="232">
        <v>1.2</v>
      </c>
      <c r="B9" s="286" t="s">
        <v>307</v>
      </c>
      <c r="C9" s="40"/>
      <c r="D9" s="40"/>
      <c r="E9" s="234">
        <f t="shared" si="1"/>
        <v>0</v>
      </c>
      <c r="F9" s="40"/>
      <c r="G9" s="40"/>
      <c r="H9" s="41">
        <f t="shared" si="0"/>
        <v>0</v>
      </c>
    </row>
    <row r="10" spans="1:8" s="18" customFormat="1">
      <c r="A10" s="232">
        <v>1.3</v>
      </c>
      <c r="B10" s="286" t="s">
        <v>308</v>
      </c>
      <c r="C10" s="40">
        <v>22417869</v>
      </c>
      <c r="D10" s="40">
        <v>11235548</v>
      </c>
      <c r="E10" s="234">
        <f t="shared" si="1"/>
        <v>33653417</v>
      </c>
      <c r="F10" s="40">
        <v>9701376</v>
      </c>
      <c r="G10" s="40">
        <v>13732685</v>
      </c>
      <c r="H10" s="41">
        <f t="shared" si="0"/>
        <v>23434061</v>
      </c>
    </row>
    <row r="11" spans="1:8" s="18" customFormat="1">
      <c r="A11" s="232">
        <v>1.4</v>
      </c>
      <c r="B11" s="286" t="s">
        <v>289</v>
      </c>
      <c r="C11" s="40"/>
      <c r="D11" s="40"/>
      <c r="E11" s="234">
        <f t="shared" si="1"/>
        <v>0</v>
      </c>
      <c r="F11" s="40"/>
      <c r="G11" s="40"/>
      <c r="H11" s="41">
        <f t="shared" si="0"/>
        <v>0</v>
      </c>
    </row>
    <row r="12" spans="1:8" s="18" customFormat="1" ht="29.25" customHeight="1">
      <c r="A12" s="232">
        <v>2</v>
      </c>
      <c r="B12" s="236" t="s">
        <v>310</v>
      </c>
      <c r="C12" s="40"/>
      <c r="D12" s="40"/>
      <c r="E12" s="234">
        <f t="shared" si="1"/>
        <v>0</v>
      </c>
      <c r="F12" s="40"/>
      <c r="G12" s="40"/>
      <c r="H12" s="41">
        <f t="shared" si="0"/>
        <v>0</v>
      </c>
    </row>
    <row r="13" spans="1:8" s="18" customFormat="1" ht="19.899999999999999" customHeight="1">
      <c r="A13" s="232">
        <v>3</v>
      </c>
      <c r="B13" s="236" t="s">
        <v>309</v>
      </c>
      <c r="C13" s="40"/>
      <c r="D13" s="40"/>
      <c r="E13" s="234">
        <f t="shared" si="1"/>
        <v>0</v>
      </c>
      <c r="F13" s="40"/>
      <c r="G13" s="40"/>
      <c r="H13" s="41">
        <f t="shared" si="0"/>
        <v>0</v>
      </c>
    </row>
    <row r="14" spans="1:8" s="18" customFormat="1">
      <c r="A14" s="232">
        <v>3.1</v>
      </c>
      <c r="B14" s="287" t="s">
        <v>290</v>
      </c>
      <c r="C14" s="40"/>
      <c r="D14" s="40"/>
      <c r="E14" s="234">
        <f t="shared" si="1"/>
        <v>0</v>
      </c>
      <c r="F14" s="40"/>
      <c r="G14" s="40"/>
      <c r="H14" s="41">
        <f t="shared" si="0"/>
        <v>0</v>
      </c>
    </row>
    <row r="15" spans="1:8" s="18" customFormat="1">
      <c r="A15" s="232">
        <v>3.2</v>
      </c>
      <c r="B15" s="287" t="s">
        <v>291</v>
      </c>
      <c r="C15" s="40"/>
      <c r="D15" s="40"/>
      <c r="E15" s="234">
        <f t="shared" si="1"/>
        <v>0</v>
      </c>
      <c r="F15" s="40"/>
      <c r="G15" s="40"/>
      <c r="H15" s="41">
        <f t="shared" si="0"/>
        <v>0</v>
      </c>
    </row>
    <row r="16" spans="1:8" s="18" customFormat="1">
      <c r="A16" s="232">
        <v>4</v>
      </c>
      <c r="B16" s="290" t="s">
        <v>320</v>
      </c>
      <c r="C16" s="40"/>
      <c r="D16" s="40"/>
      <c r="E16" s="234">
        <f t="shared" si="1"/>
        <v>0</v>
      </c>
      <c r="F16" s="40"/>
      <c r="G16" s="40"/>
      <c r="H16" s="41">
        <f t="shared" si="0"/>
        <v>0</v>
      </c>
    </row>
    <row r="17" spans="1:8" s="18" customFormat="1">
      <c r="A17" s="232">
        <v>4.0999999999999996</v>
      </c>
      <c r="B17" s="287" t="s">
        <v>311</v>
      </c>
      <c r="C17" s="40">
        <v>5621724</v>
      </c>
      <c r="D17" s="40">
        <v>372755725</v>
      </c>
      <c r="E17" s="234">
        <f t="shared" si="1"/>
        <v>378377449</v>
      </c>
      <c r="F17" s="40">
        <v>5804615</v>
      </c>
      <c r="G17" s="40">
        <v>276589491</v>
      </c>
      <c r="H17" s="41">
        <f t="shared" si="0"/>
        <v>282394106</v>
      </c>
    </row>
    <row r="18" spans="1:8" s="18" customFormat="1">
      <c r="A18" s="232">
        <v>4.2</v>
      </c>
      <c r="B18" s="287" t="s">
        <v>305</v>
      </c>
      <c r="C18" s="40"/>
      <c r="D18" s="40"/>
      <c r="E18" s="234">
        <f t="shared" si="1"/>
        <v>0</v>
      </c>
      <c r="F18" s="40"/>
      <c r="G18" s="40"/>
      <c r="H18" s="41">
        <f t="shared" si="0"/>
        <v>0</v>
      </c>
    </row>
    <row r="19" spans="1:8" s="18" customFormat="1">
      <c r="A19" s="232">
        <v>5</v>
      </c>
      <c r="B19" s="236" t="s">
        <v>319</v>
      </c>
      <c r="C19" s="40"/>
      <c r="D19" s="40"/>
      <c r="E19" s="234">
        <f t="shared" si="1"/>
        <v>0</v>
      </c>
      <c r="F19" s="40"/>
      <c r="G19" s="40"/>
      <c r="H19" s="41">
        <f t="shared" si="0"/>
        <v>0</v>
      </c>
    </row>
    <row r="20" spans="1:8" s="18" customFormat="1">
      <c r="A20" s="232">
        <v>5.0999999999999996</v>
      </c>
      <c r="B20" s="288" t="s">
        <v>294</v>
      </c>
      <c r="C20" s="40">
        <v>1829431</v>
      </c>
      <c r="D20" s="40">
        <v>10305112</v>
      </c>
      <c r="E20" s="234">
        <f t="shared" si="1"/>
        <v>12134543</v>
      </c>
      <c r="F20" s="40">
        <v>845484</v>
      </c>
      <c r="G20" s="40">
        <v>3030500</v>
      </c>
      <c r="H20" s="41">
        <f t="shared" si="0"/>
        <v>3875984</v>
      </c>
    </row>
    <row r="21" spans="1:8" s="18" customFormat="1">
      <c r="A21" s="232">
        <v>5.2</v>
      </c>
      <c r="B21" s="288" t="s">
        <v>293</v>
      </c>
      <c r="C21" s="40"/>
      <c r="D21" s="40"/>
      <c r="E21" s="234">
        <f t="shared" si="1"/>
        <v>0</v>
      </c>
      <c r="F21" s="40"/>
      <c r="G21" s="40"/>
      <c r="H21" s="41">
        <f t="shared" si="0"/>
        <v>0</v>
      </c>
    </row>
    <row r="22" spans="1:8" s="18" customFormat="1">
      <c r="A22" s="232">
        <v>5.3</v>
      </c>
      <c r="B22" s="288" t="s">
        <v>292</v>
      </c>
      <c r="C22" s="40"/>
      <c r="D22" s="40"/>
      <c r="E22" s="234">
        <f t="shared" si="1"/>
        <v>0</v>
      </c>
      <c r="F22" s="40"/>
      <c r="G22" s="40"/>
      <c r="H22" s="41">
        <f t="shared" si="0"/>
        <v>0</v>
      </c>
    </row>
    <row r="23" spans="1:8" s="18" customFormat="1">
      <c r="A23" s="232" t="s">
        <v>16</v>
      </c>
      <c r="B23" s="237" t="s">
        <v>76</v>
      </c>
      <c r="C23" s="40">
        <v>21290139</v>
      </c>
      <c r="D23" s="40">
        <v>300570499</v>
      </c>
      <c r="E23" s="234">
        <f t="shared" si="1"/>
        <v>321860638</v>
      </c>
      <c r="F23" s="40">
        <v>25785402</v>
      </c>
      <c r="G23" s="40">
        <v>251873325</v>
      </c>
      <c r="H23" s="41">
        <f t="shared" si="0"/>
        <v>277658727</v>
      </c>
    </row>
    <row r="24" spans="1:8" s="18" customFormat="1">
      <c r="A24" s="232" t="s">
        <v>17</v>
      </c>
      <c r="B24" s="237" t="s">
        <v>77</v>
      </c>
      <c r="C24" s="40">
        <v>141084</v>
      </c>
      <c r="D24" s="40">
        <v>322488427</v>
      </c>
      <c r="E24" s="234">
        <f t="shared" si="1"/>
        <v>322629511</v>
      </c>
      <c r="F24" s="40">
        <v>451959</v>
      </c>
      <c r="G24" s="40">
        <v>310912390</v>
      </c>
      <c r="H24" s="41">
        <f t="shared" si="0"/>
        <v>311364349</v>
      </c>
    </row>
    <row r="25" spans="1:8" s="18" customFormat="1">
      <c r="A25" s="232" t="s">
        <v>18</v>
      </c>
      <c r="B25" s="237" t="s">
        <v>78</v>
      </c>
      <c r="C25" s="40">
        <v>0</v>
      </c>
      <c r="D25" s="40">
        <v>687729</v>
      </c>
      <c r="E25" s="234">
        <f t="shared" si="1"/>
        <v>687729</v>
      </c>
      <c r="F25" s="40">
        <v>0</v>
      </c>
      <c r="G25" s="40">
        <v>666655</v>
      </c>
      <c r="H25" s="41">
        <f t="shared" si="0"/>
        <v>666655</v>
      </c>
    </row>
    <row r="26" spans="1:8" s="18" customFormat="1">
      <c r="A26" s="232" t="s">
        <v>19</v>
      </c>
      <c r="B26" s="237" t="s">
        <v>79</v>
      </c>
      <c r="C26" s="40">
        <v>2693879</v>
      </c>
      <c r="D26" s="40">
        <v>161712393</v>
      </c>
      <c r="E26" s="234">
        <f t="shared" si="1"/>
        <v>164406272</v>
      </c>
      <c r="F26" s="40">
        <v>3120905</v>
      </c>
      <c r="G26" s="40">
        <v>135178995</v>
      </c>
      <c r="H26" s="41">
        <f t="shared" si="0"/>
        <v>138299900</v>
      </c>
    </row>
    <row r="27" spans="1:8" s="18" customFormat="1">
      <c r="A27" s="232" t="s">
        <v>20</v>
      </c>
      <c r="B27" s="237" t="s">
        <v>80</v>
      </c>
      <c r="C27" s="40">
        <v>38364</v>
      </c>
      <c r="D27" s="40">
        <v>45022193</v>
      </c>
      <c r="E27" s="234">
        <f t="shared" si="1"/>
        <v>45060557</v>
      </c>
      <c r="F27" s="40">
        <v>34740</v>
      </c>
      <c r="G27" s="40">
        <v>59808678</v>
      </c>
      <c r="H27" s="41">
        <f t="shared" si="0"/>
        <v>59843418</v>
      </c>
    </row>
    <row r="28" spans="1:8" s="18" customFormat="1">
      <c r="A28" s="232">
        <v>5.4</v>
      </c>
      <c r="B28" s="288" t="s">
        <v>295</v>
      </c>
      <c r="C28" s="40">
        <v>408312</v>
      </c>
      <c r="D28" s="40">
        <v>10626875</v>
      </c>
      <c r="E28" s="234">
        <f t="shared" si="1"/>
        <v>11035187</v>
      </c>
      <c r="F28" s="40">
        <v>1371067</v>
      </c>
      <c r="G28" s="40">
        <v>10987926</v>
      </c>
      <c r="H28" s="41">
        <f t="shared" si="0"/>
        <v>12358993</v>
      </c>
    </row>
    <row r="29" spans="1:8" s="18" customFormat="1">
      <c r="A29" s="232">
        <v>5.5</v>
      </c>
      <c r="B29" s="288" t="s">
        <v>296</v>
      </c>
      <c r="C29" s="40">
        <v>0</v>
      </c>
      <c r="D29" s="40">
        <v>0</v>
      </c>
      <c r="E29" s="234">
        <f t="shared" si="1"/>
        <v>0</v>
      </c>
      <c r="F29" s="40">
        <v>0</v>
      </c>
      <c r="G29" s="40">
        <v>0</v>
      </c>
      <c r="H29" s="41">
        <f t="shared" si="0"/>
        <v>0</v>
      </c>
    </row>
    <row r="30" spans="1:8" s="18" customFormat="1">
      <c r="A30" s="232">
        <v>5.6</v>
      </c>
      <c r="B30" s="288" t="s">
        <v>297</v>
      </c>
      <c r="C30" s="40"/>
      <c r="D30" s="40"/>
      <c r="E30" s="234">
        <f t="shared" si="1"/>
        <v>0</v>
      </c>
      <c r="F30" s="40"/>
      <c r="G30" s="40"/>
      <c r="H30" s="41">
        <f t="shared" si="0"/>
        <v>0</v>
      </c>
    </row>
    <row r="31" spans="1:8" s="18" customFormat="1">
      <c r="A31" s="232">
        <v>5.7</v>
      </c>
      <c r="B31" s="288" t="s">
        <v>80</v>
      </c>
      <c r="C31" s="40"/>
      <c r="D31" s="40"/>
      <c r="E31" s="234">
        <f t="shared" si="1"/>
        <v>0</v>
      </c>
      <c r="F31" s="40"/>
      <c r="G31" s="40"/>
      <c r="H31" s="41">
        <f t="shared" si="0"/>
        <v>0</v>
      </c>
    </row>
    <row r="32" spans="1:8" s="18" customFormat="1">
      <c r="A32" s="232">
        <v>6</v>
      </c>
      <c r="B32" s="236" t="s">
        <v>325</v>
      </c>
      <c r="C32" s="40"/>
      <c r="D32" s="40"/>
      <c r="E32" s="234">
        <f t="shared" si="1"/>
        <v>0</v>
      </c>
      <c r="F32" s="40"/>
      <c r="G32" s="40"/>
      <c r="H32" s="41">
        <f t="shared" si="0"/>
        <v>0</v>
      </c>
    </row>
    <row r="33" spans="1:8" s="18" customFormat="1">
      <c r="A33" s="232">
        <v>6.1</v>
      </c>
      <c r="B33" s="289" t="s">
        <v>315</v>
      </c>
      <c r="C33" s="40">
        <v>11349958</v>
      </c>
      <c r="D33" s="40">
        <v>11422471.390000001</v>
      </c>
      <c r="E33" s="234">
        <f t="shared" si="1"/>
        <v>22772429.390000001</v>
      </c>
      <c r="F33" s="40"/>
      <c r="G33" s="40">
        <v>8122550</v>
      </c>
      <c r="H33" s="41">
        <f t="shared" si="0"/>
        <v>8122550</v>
      </c>
    </row>
    <row r="34" spans="1:8" s="18" customFormat="1">
      <c r="A34" s="232">
        <v>6.2</v>
      </c>
      <c r="B34" s="289" t="s">
        <v>316</v>
      </c>
      <c r="C34" s="40"/>
      <c r="D34" s="40">
        <v>22574227.120000001</v>
      </c>
      <c r="E34" s="234">
        <f t="shared" si="1"/>
        <v>22574227.120000001</v>
      </c>
      <c r="F34" s="40"/>
      <c r="G34" s="40">
        <v>7638000</v>
      </c>
      <c r="H34" s="41">
        <f t="shared" si="0"/>
        <v>7638000</v>
      </c>
    </row>
    <row r="35" spans="1:8" s="18" customFormat="1">
      <c r="A35" s="232">
        <v>6.3</v>
      </c>
      <c r="B35" s="289" t="s">
        <v>312</v>
      </c>
      <c r="C35" s="40"/>
      <c r="D35" s="40"/>
      <c r="E35" s="234">
        <f t="shared" si="1"/>
        <v>0</v>
      </c>
      <c r="F35" s="40"/>
      <c r="G35" s="40"/>
      <c r="H35" s="41">
        <f t="shared" si="0"/>
        <v>0</v>
      </c>
    </row>
    <row r="36" spans="1:8" s="18" customFormat="1">
      <c r="A36" s="232">
        <v>6.4</v>
      </c>
      <c r="B36" s="289" t="s">
        <v>313</v>
      </c>
      <c r="C36" s="40"/>
      <c r="D36" s="40"/>
      <c r="E36" s="234">
        <f t="shared" si="1"/>
        <v>0</v>
      </c>
      <c r="F36" s="40"/>
      <c r="G36" s="40"/>
      <c r="H36" s="41">
        <f t="shared" si="0"/>
        <v>0</v>
      </c>
    </row>
    <row r="37" spans="1:8" s="18" customFormat="1">
      <c r="A37" s="232">
        <v>6.5</v>
      </c>
      <c r="B37" s="289" t="s">
        <v>314</v>
      </c>
      <c r="C37" s="40"/>
      <c r="D37" s="40"/>
      <c r="E37" s="234">
        <f t="shared" si="1"/>
        <v>0</v>
      </c>
      <c r="F37" s="40"/>
      <c r="G37" s="40"/>
      <c r="H37" s="41">
        <f t="shared" si="0"/>
        <v>0</v>
      </c>
    </row>
    <row r="38" spans="1:8" s="18" customFormat="1">
      <c r="A38" s="232">
        <v>6.6</v>
      </c>
      <c r="B38" s="289" t="s">
        <v>317</v>
      </c>
      <c r="C38" s="40"/>
      <c r="D38" s="40"/>
      <c r="E38" s="234">
        <f t="shared" si="1"/>
        <v>0</v>
      </c>
      <c r="F38" s="40"/>
      <c r="G38" s="40"/>
      <c r="H38" s="41">
        <f t="shared" si="0"/>
        <v>0</v>
      </c>
    </row>
    <row r="39" spans="1:8" s="18" customFormat="1">
      <c r="A39" s="232">
        <v>6.7</v>
      </c>
      <c r="B39" s="289" t="s">
        <v>318</v>
      </c>
      <c r="C39" s="40"/>
      <c r="D39" s="40"/>
      <c r="E39" s="234">
        <f t="shared" si="1"/>
        <v>0</v>
      </c>
      <c r="F39" s="40"/>
      <c r="G39" s="40"/>
      <c r="H39" s="41">
        <f t="shared" si="0"/>
        <v>0</v>
      </c>
    </row>
    <row r="40" spans="1:8" s="18" customFormat="1">
      <c r="A40" s="232">
        <v>7</v>
      </c>
      <c r="B40" s="236" t="s">
        <v>321</v>
      </c>
      <c r="C40" s="40"/>
      <c r="D40" s="40"/>
      <c r="E40" s="234">
        <f t="shared" si="1"/>
        <v>0</v>
      </c>
      <c r="F40" s="40"/>
      <c r="G40" s="40"/>
      <c r="H40" s="41">
        <f t="shared" si="0"/>
        <v>0</v>
      </c>
    </row>
    <row r="41" spans="1:8" s="18" customFormat="1">
      <c r="A41" s="232">
        <v>7.1</v>
      </c>
      <c r="B41" s="235" t="s">
        <v>322</v>
      </c>
      <c r="C41" s="40">
        <v>0</v>
      </c>
      <c r="D41" s="40">
        <v>0</v>
      </c>
      <c r="E41" s="234">
        <f t="shared" si="1"/>
        <v>0</v>
      </c>
      <c r="F41" s="40">
        <v>0</v>
      </c>
      <c r="G41" s="40">
        <v>0</v>
      </c>
      <c r="H41" s="41">
        <f t="shared" si="0"/>
        <v>0</v>
      </c>
    </row>
    <row r="42" spans="1:8" s="18" customFormat="1" ht="25.5">
      <c r="A42" s="232">
        <v>7.2</v>
      </c>
      <c r="B42" s="235" t="s">
        <v>323</v>
      </c>
      <c r="C42" s="40">
        <v>882793.10000000021</v>
      </c>
      <c r="D42" s="40">
        <v>2398326.5699999994</v>
      </c>
      <c r="E42" s="234">
        <f t="shared" si="1"/>
        <v>3281119.6699999995</v>
      </c>
      <c r="F42" s="40">
        <v>314899.42999999982</v>
      </c>
      <c r="G42" s="40">
        <v>1237596.95</v>
      </c>
      <c r="H42" s="41">
        <f t="shared" si="0"/>
        <v>1552496.38</v>
      </c>
    </row>
    <row r="43" spans="1:8" s="18" customFormat="1" ht="25.5">
      <c r="A43" s="232">
        <v>7.3</v>
      </c>
      <c r="B43" s="235" t="s">
        <v>326</v>
      </c>
      <c r="C43" s="40">
        <v>18775</v>
      </c>
      <c r="D43" s="40">
        <v>81551</v>
      </c>
      <c r="E43" s="234">
        <f t="shared" si="1"/>
        <v>100326</v>
      </c>
      <c r="F43" s="40">
        <v>19044</v>
      </c>
      <c r="G43" s="40">
        <v>78839</v>
      </c>
      <c r="H43" s="41">
        <f t="shared" si="0"/>
        <v>97883</v>
      </c>
    </row>
    <row r="44" spans="1:8" s="18" customFormat="1" ht="25.5">
      <c r="A44" s="232">
        <v>7.4</v>
      </c>
      <c r="B44" s="235" t="s">
        <v>327</v>
      </c>
      <c r="C44" s="40" vm="12">
        <v>856752.26000000013</v>
      </c>
      <c r="D44" s="40" vm="13">
        <v>3411928.21</v>
      </c>
      <c r="E44" s="234">
        <f t="shared" si="1"/>
        <v>4268680.47</v>
      </c>
      <c r="F44" s="40">
        <v>509337.64000000007</v>
      </c>
      <c r="G44" s="40">
        <v>2814681.0700000012</v>
      </c>
      <c r="H44" s="41">
        <f t="shared" si="0"/>
        <v>3324018.7100000014</v>
      </c>
    </row>
    <row r="45" spans="1:8" s="18" customFormat="1">
      <c r="A45" s="232">
        <v>8</v>
      </c>
      <c r="B45" s="236" t="s">
        <v>304</v>
      </c>
      <c r="C45" s="40"/>
      <c r="D45" s="40"/>
      <c r="E45" s="234">
        <f t="shared" si="1"/>
        <v>0</v>
      </c>
      <c r="F45" s="40"/>
      <c r="G45" s="40"/>
      <c r="H45" s="41">
        <f t="shared" si="0"/>
        <v>0</v>
      </c>
    </row>
    <row r="46" spans="1:8" s="18" customFormat="1">
      <c r="A46" s="232">
        <v>8.1</v>
      </c>
      <c r="B46" s="287" t="s">
        <v>328</v>
      </c>
      <c r="C46" s="40"/>
      <c r="D46" s="40"/>
      <c r="E46" s="234">
        <f t="shared" si="1"/>
        <v>0</v>
      </c>
      <c r="F46" s="40"/>
      <c r="G46" s="40"/>
      <c r="H46" s="41">
        <f t="shared" si="0"/>
        <v>0</v>
      </c>
    </row>
    <row r="47" spans="1:8" s="18" customFormat="1">
      <c r="A47" s="232">
        <v>8.1999999999999993</v>
      </c>
      <c r="B47" s="287" t="s">
        <v>329</v>
      </c>
      <c r="C47" s="40"/>
      <c r="D47" s="40"/>
      <c r="E47" s="234">
        <f t="shared" si="1"/>
        <v>0</v>
      </c>
      <c r="F47" s="40"/>
      <c r="G47" s="40"/>
      <c r="H47" s="41">
        <f t="shared" si="0"/>
        <v>0</v>
      </c>
    </row>
    <row r="48" spans="1:8" s="18" customFormat="1">
      <c r="A48" s="232">
        <v>8.3000000000000007</v>
      </c>
      <c r="B48" s="287" t="s">
        <v>330</v>
      </c>
      <c r="C48" s="40"/>
      <c r="D48" s="40"/>
      <c r="E48" s="234">
        <f t="shared" si="1"/>
        <v>0</v>
      </c>
      <c r="F48" s="40"/>
      <c r="G48" s="40"/>
      <c r="H48" s="41">
        <f t="shared" si="0"/>
        <v>0</v>
      </c>
    </row>
    <row r="49" spans="1:8" s="18" customFormat="1">
      <c r="A49" s="232">
        <v>8.4</v>
      </c>
      <c r="B49" s="287" t="s">
        <v>331</v>
      </c>
      <c r="C49" s="40"/>
      <c r="D49" s="40"/>
      <c r="E49" s="234">
        <f t="shared" si="1"/>
        <v>0</v>
      </c>
      <c r="F49" s="40"/>
      <c r="G49" s="40"/>
      <c r="H49" s="41">
        <f t="shared" si="0"/>
        <v>0</v>
      </c>
    </row>
    <row r="50" spans="1:8" s="18" customFormat="1">
      <c r="A50" s="232">
        <v>8.5</v>
      </c>
      <c r="B50" s="287" t="s">
        <v>332</v>
      </c>
      <c r="C50" s="40"/>
      <c r="D50" s="40"/>
      <c r="E50" s="234">
        <f t="shared" si="1"/>
        <v>0</v>
      </c>
      <c r="F50" s="40"/>
      <c r="G50" s="40"/>
      <c r="H50" s="41">
        <f t="shared" si="0"/>
        <v>0</v>
      </c>
    </row>
    <row r="51" spans="1:8" s="18" customFormat="1">
      <c r="A51" s="232">
        <v>8.6</v>
      </c>
      <c r="B51" s="287" t="s">
        <v>333</v>
      </c>
      <c r="C51" s="40"/>
      <c r="D51" s="40"/>
      <c r="E51" s="234">
        <f t="shared" si="1"/>
        <v>0</v>
      </c>
      <c r="F51" s="40"/>
      <c r="G51" s="40"/>
      <c r="H51" s="41">
        <f t="shared" si="0"/>
        <v>0</v>
      </c>
    </row>
    <row r="52" spans="1:8" s="18" customFormat="1">
      <c r="A52" s="232">
        <v>8.6999999999999993</v>
      </c>
      <c r="B52" s="287" t="s">
        <v>334</v>
      </c>
      <c r="C52" s="40"/>
      <c r="D52" s="40"/>
      <c r="E52" s="234">
        <f t="shared" si="1"/>
        <v>0</v>
      </c>
      <c r="F52" s="40"/>
      <c r="G52" s="40"/>
      <c r="H52" s="41">
        <f t="shared" si="0"/>
        <v>0</v>
      </c>
    </row>
    <row r="53" spans="1:8" s="18" customFormat="1" ht="15" thickBot="1">
      <c r="A53" s="238">
        <v>9</v>
      </c>
      <c r="B53" s="239" t="s">
        <v>324</v>
      </c>
      <c r="C53" s="240"/>
      <c r="D53" s="240"/>
      <c r="E53" s="241">
        <f t="shared" si="1"/>
        <v>0</v>
      </c>
      <c r="F53" s="240"/>
      <c r="G53" s="240"/>
      <c r="H53" s="52">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140625" defaultRowHeight="12.75"/>
  <cols>
    <col min="1" max="1" width="9.5703125" style="4" bestFit="1" customWidth="1"/>
    <col min="2" max="2" width="93.5703125" style="4" customWidth="1"/>
    <col min="3" max="4" width="10.7109375" style="4" customWidth="1"/>
    <col min="5" max="11" width="9.7109375" style="54" customWidth="1"/>
    <col min="12" max="16384" width="9.140625" style="54"/>
  </cols>
  <sheetData>
    <row r="1" spans="1:8">
      <c r="A1" s="2" t="s">
        <v>31</v>
      </c>
      <c r="B1" s="3" t="str">
        <f>'Info '!C2</f>
        <v>JSC " Halyk Bank Georgia"</v>
      </c>
      <c r="C1" s="3"/>
    </row>
    <row r="2" spans="1:8">
      <c r="A2" s="2" t="s">
        <v>32</v>
      </c>
      <c r="B2" s="481">
        <v>44377</v>
      </c>
      <c r="C2" s="6"/>
      <c r="D2" s="7"/>
      <c r="E2" s="73"/>
      <c r="F2" s="73"/>
      <c r="G2" s="73"/>
      <c r="H2" s="73"/>
    </row>
    <row r="3" spans="1:8">
      <c r="A3" s="2"/>
      <c r="B3" s="3"/>
      <c r="C3" s="6"/>
      <c r="D3" s="7"/>
      <c r="E3" s="73"/>
      <c r="F3" s="73"/>
      <c r="G3" s="73"/>
      <c r="H3" s="73"/>
    </row>
    <row r="4" spans="1:8" ht="15" customHeight="1" thickBot="1">
      <c r="A4" s="7" t="s">
        <v>199</v>
      </c>
      <c r="B4" s="175" t="s">
        <v>298</v>
      </c>
      <c r="C4" s="74" t="s">
        <v>74</v>
      </c>
    </row>
    <row r="5" spans="1:8" ht="15" customHeight="1">
      <c r="A5" s="272" t="s">
        <v>7</v>
      </c>
      <c r="B5" s="273"/>
      <c r="C5" s="479" t="str">
        <f>INT((MONTH($B$2))/3)&amp;"Q"&amp;"-"&amp;YEAR($B$2)</f>
        <v>2Q-2021</v>
      </c>
      <c r="D5" s="479" t="str">
        <f>IF(INT(MONTH($B$2))=3, "4"&amp;"Q"&amp;"-"&amp;YEAR($B$2)-1, IF(INT(MONTH($B$2))=6, "1"&amp;"Q"&amp;"-"&amp;YEAR($B$2), IF(INT(MONTH($B$2))=9, "2"&amp;"Q"&amp;"-"&amp;YEAR($B$2),IF(INT(MONTH($B$2))=12, "3"&amp;"Q"&amp;"-"&amp;YEAR($B$2), 0))))</f>
        <v>1Q-2021</v>
      </c>
      <c r="E5" s="479" t="str">
        <f>IF(INT(MONTH($B$2))=3, "3"&amp;"Q"&amp;"-"&amp;YEAR($B$2)-1, IF(INT(MONTH($B$2))=6, "4"&amp;"Q"&amp;"-"&amp;YEAR($B$2)-1, IF(INT(MONTH($B$2))=9, "1"&amp;"Q"&amp;"-"&amp;YEAR($B$2),IF(INT(MONTH($B$2))=12, "2"&amp;"Q"&amp;"-"&amp;YEAR($B$2), 0))))</f>
        <v>4Q-2020</v>
      </c>
      <c r="F5" s="479" t="str">
        <f>IF(INT(MONTH($B$2))=3, "2"&amp;"Q"&amp;"-"&amp;YEAR($B$2)-1, IF(INT(MONTH($B$2))=6, "3"&amp;"Q"&amp;"-"&amp;YEAR($B$2)-1, IF(INT(MONTH($B$2))=9, "4"&amp;"Q"&amp;"-"&amp;YEAR($B$2)-1,IF(INT(MONTH($B$2))=12, "1"&amp;"Q"&amp;"-"&amp;YEAR($B$2), 0))))</f>
        <v>3Q-2020</v>
      </c>
      <c r="G5" s="480" t="str">
        <f>IF(INT(MONTH($B$2))=3, "1"&amp;"Q"&amp;"-"&amp;YEAR($B$2)-1, IF(INT(MONTH($B$2))=6, "2"&amp;"Q"&amp;"-"&amp;YEAR($B$2)-1, IF(INT(MONTH($B$2))=9, "3"&amp;"Q"&amp;"-"&amp;YEAR($B$2)-1,IF(INT(MONTH($B$2))=12, "4"&amp;"Q"&amp;"-"&amp;YEAR($B$2)-1, 0))))</f>
        <v>2Q-2020</v>
      </c>
    </row>
    <row r="6" spans="1:8" ht="15" customHeight="1">
      <c r="A6" s="75">
        <v>1</v>
      </c>
      <c r="B6" s="395" t="s">
        <v>302</v>
      </c>
      <c r="C6" s="469">
        <f>C7+C9+C10</f>
        <v>676238484.48240006</v>
      </c>
      <c r="D6" s="472">
        <f>D7+D9+D10</f>
        <v>632275456.70140004</v>
      </c>
      <c r="E6" s="397">
        <f t="shared" ref="E6:G6" si="0">E7+E9+E10</f>
        <v>592723830.91860008</v>
      </c>
      <c r="F6" s="469">
        <f t="shared" si="0"/>
        <v>556703144.77279997</v>
      </c>
      <c r="G6" s="475">
        <f t="shared" si="0"/>
        <v>477677941.315</v>
      </c>
    </row>
    <row r="7" spans="1:8" ht="15" customHeight="1">
      <c r="A7" s="75">
        <v>1.1000000000000001</v>
      </c>
      <c r="B7" s="395" t="s">
        <v>482</v>
      </c>
      <c r="C7" s="470">
        <v>665186615.74240005</v>
      </c>
      <c r="D7" s="473">
        <v>621161460.57840002</v>
      </c>
      <c r="E7" s="470">
        <v>585557871.23259997</v>
      </c>
      <c r="F7" s="470">
        <v>547255824.30379987</v>
      </c>
      <c r="G7" s="476">
        <v>469768959.25</v>
      </c>
    </row>
    <row r="8" spans="1:8">
      <c r="A8" s="75" t="s">
        <v>15</v>
      </c>
      <c r="B8" s="395" t="s">
        <v>198</v>
      </c>
      <c r="C8" s="470"/>
      <c r="D8" s="473"/>
      <c r="E8" s="470"/>
      <c r="F8" s="470"/>
      <c r="G8" s="476"/>
    </row>
    <row r="9" spans="1:8" ht="15" customHeight="1">
      <c r="A9" s="75">
        <v>1.2</v>
      </c>
      <c r="B9" s="396" t="s">
        <v>197</v>
      </c>
      <c r="C9" s="470">
        <v>10596420.16</v>
      </c>
      <c r="D9" s="473">
        <v>10865955.663000003</v>
      </c>
      <c r="E9" s="470">
        <v>6926020.3660000004</v>
      </c>
      <c r="F9" s="470">
        <v>9113852.6490000021</v>
      </c>
      <c r="G9" s="476">
        <v>7746531.0649999995</v>
      </c>
    </row>
    <row r="10" spans="1:8" ht="15" customHeight="1">
      <c r="A10" s="75">
        <v>1.3</v>
      </c>
      <c r="B10" s="395" t="s">
        <v>29</v>
      </c>
      <c r="C10" s="471">
        <v>455448.58</v>
      </c>
      <c r="D10" s="473">
        <v>248040.46</v>
      </c>
      <c r="E10" s="471">
        <v>239939.32</v>
      </c>
      <c r="F10" s="470">
        <v>333467.82</v>
      </c>
      <c r="G10" s="477">
        <v>162451</v>
      </c>
    </row>
    <row r="11" spans="1:8" ht="15" customHeight="1">
      <c r="A11" s="75">
        <v>2</v>
      </c>
      <c r="B11" s="395" t="s">
        <v>299</v>
      </c>
      <c r="C11" s="470">
        <v>2625098.253032499</v>
      </c>
      <c r="D11" s="473">
        <v>2484647.6071396791</v>
      </c>
      <c r="E11" s="470">
        <v>1154698.7382352357</v>
      </c>
      <c r="F11" s="470">
        <v>927762.13157808932</v>
      </c>
      <c r="G11" s="476">
        <v>1802986.3189091068</v>
      </c>
    </row>
    <row r="12" spans="1:8" ht="15" customHeight="1">
      <c r="A12" s="75">
        <v>3</v>
      </c>
      <c r="B12" s="395" t="s">
        <v>300</v>
      </c>
      <c r="C12" s="471">
        <v>51351879.743750006</v>
      </c>
      <c r="D12" s="473">
        <v>51351879.743750006</v>
      </c>
      <c r="E12" s="471">
        <v>51351879.743750006</v>
      </c>
      <c r="F12" s="470">
        <v>49679861.618749999</v>
      </c>
      <c r="G12" s="477">
        <v>49679861.618749999</v>
      </c>
    </row>
    <row r="13" spans="1:8" ht="15" customHeight="1" thickBot="1">
      <c r="A13" s="77">
        <v>4</v>
      </c>
      <c r="B13" s="78" t="s">
        <v>301</v>
      </c>
      <c r="C13" s="398">
        <f>C6+C11+C12</f>
        <v>730215462.47918248</v>
      </c>
      <c r="D13" s="474">
        <f>D6+D11+D12</f>
        <v>686111984.05228972</v>
      </c>
      <c r="E13" s="399">
        <f t="shared" ref="E13:G13" si="1">E6+E11+E12</f>
        <v>645230409.40058529</v>
      </c>
      <c r="F13" s="398">
        <f t="shared" si="1"/>
        <v>607310768.52312803</v>
      </c>
      <c r="G13" s="478">
        <f t="shared" si="1"/>
        <v>529160789.25265908</v>
      </c>
    </row>
    <row r="14" spans="1:8">
      <c r="B14" s="81"/>
    </row>
    <row r="15" spans="1:8" ht="25.5">
      <c r="B15" s="82" t="s">
        <v>483</v>
      </c>
    </row>
    <row r="16" spans="1:8">
      <c r="B16" s="82"/>
    </row>
    <row r="17" spans="1:4" ht="11.25">
      <c r="A17" s="54"/>
      <c r="B17" s="54"/>
      <c r="C17" s="54"/>
      <c r="D17" s="54"/>
    </row>
    <row r="18" spans="1:4" ht="11.25">
      <c r="A18" s="54"/>
      <c r="B18" s="54"/>
      <c r="C18" s="54"/>
      <c r="D18" s="54"/>
    </row>
    <row r="19" spans="1:4" ht="11.25">
      <c r="A19" s="54"/>
      <c r="B19" s="54"/>
      <c r="C19" s="54"/>
      <c r="D19" s="54"/>
    </row>
    <row r="20" spans="1:4" ht="11.25">
      <c r="A20" s="54"/>
      <c r="B20" s="54"/>
      <c r="C20" s="54"/>
      <c r="D20" s="54"/>
    </row>
    <row r="21" spans="1:4" ht="11.25">
      <c r="A21" s="54"/>
      <c r="B21" s="54"/>
      <c r="C21" s="54"/>
      <c r="D21" s="54"/>
    </row>
    <row r="22" spans="1:4" ht="11.25">
      <c r="A22" s="54"/>
      <c r="B22" s="54"/>
      <c r="C22" s="54"/>
      <c r="D22" s="54"/>
    </row>
    <row r="23" spans="1:4" ht="11.25">
      <c r="A23" s="54"/>
      <c r="B23" s="54"/>
      <c r="C23" s="54"/>
      <c r="D23" s="54"/>
    </row>
    <row r="24" spans="1:4" ht="11.25">
      <c r="A24" s="54"/>
      <c r="B24" s="54"/>
      <c r="C24" s="54"/>
      <c r="D24" s="54"/>
    </row>
    <row r="25" spans="1:4" ht="11.25">
      <c r="A25" s="54"/>
      <c r="B25" s="54"/>
      <c r="C25" s="54"/>
      <c r="D25" s="54"/>
    </row>
    <row r="26" spans="1:4" ht="11.25">
      <c r="A26" s="54"/>
      <c r="B26" s="54"/>
      <c r="C26" s="54"/>
      <c r="D26" s="54"/>
    </row>
    <row r="27" spans="1:4" ht="11.25">
      <c r="A27" s="54"/>
      <c r="B27" s="54"/>
      <c r="C27" s="54"/>
      <c r="D27" s="54"/>
    </row>
    <row r="28" spans="1:4" ht="11.25">
      <c r="A28" s="54"/>
      <c r="B28" s="54"/>
      <c r="C28" s="54"/>
      <c r="D28" s="54"/>
    </row>
    <row r="29" spans="1:4" ht="11.25">
      <c r="A29" s="54"/>
      <c r="B29" s="54"/>
      <c r="C29" s="54"/>
      <c r="D29" s="5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14" activePane="bottomRight" state="frozen"/>
      <selection activeCell="B9" sqref="B9"/>
      <selection pane="topRight" activeCell="B9" sqref="B9"/>
      <selection pane="bottomLeft" activeCell="B9" sqref="B9"/>
      <selection pane="bottomRight" activeCell="H35" sqref="H35"/>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31</v>
      </c>
      <c r="B1" s="3" t="str">
        <f>'Info '!C2</f>
        <v>JSC " Halyk Bank Georgia"</v>
      </c>
    </row>
    <row r="2" spans="1:8">
      <c r="A2" s="2" t="s">
        <v>32</v>
      </c>
      <c r="B2" s="481">
        <v>44377</v>
      </c>
    </row>
    <row r="4" spans="1:8" ht="27.95" customHeight="1" thickBot="1">
      <c r="A4" s="83" t="s">
        <v>81</v>
      </c>
      <c r="B4" s="84" t="s">
        <v>268</v>
      </c>
      <c r="C4" s="85"/>
    </row>
    <row r="5" spans="1:8">
      <c r="A5" s="86"/>
      <c r="B5" s="463" t="s">
        <v>82</v>
      </c>
      <c r="C5" s="464" t="s">
        <v>496</v>
      </c>
    </row>
    <row r="6" spans="1:8">
      <c r="A6" s="87">
        <v>1</v>
      </c>
      <c r="B6" s="88" t="s">
        <v>716</v>
      </c>
      <c r="C6" s="89" t="s">
        <v>717</v>
      </c>
    </row>
    <row r="7" spans="1:8">
      <c r="A7" s="87">
        <v>2</v>
      </c>
      <c r="B7" s="88" t="s">
        <v>718</v>
      </c>
      <c r="C7" s="89" t="s">
        <v>719</v>
      </c>
    </row>
    <row r="8" spans="1:8">
      <c r="A8" s="87">
        <v>3</v>
      </c>
      <c r="B8" s="88" t="s">
        <v>720</v>
      </c>
      <c r="C8" s="89" t="s">
        <v>719</v>
      </c>
    </row>
    <row r="9" spans="1:8">
      <c r="A9" s="87">
        <v>4</v>
      </c>
      <c r="B9" s="88" t="s">
        <v>721</v>
      </c>
      <c r="C9" s="89" t="s">
        <v>719</v>
      </c>
    </row>
    <row r="10" spans="1:8">
      <c r="A10" s="87">
        <v>5</v>
      </c>
      <c r="B10" s="88" t="s">
        <v>722</v>
      </c>
      <c r="C10" s="89" t="s">
        <v>717</v>
      </c>
    </row>
    <row r="11" spans="1:8">
      <c r="A11" s="87">
        <v>6</v>
      </c>
      <c r="B11" s="88"/>
      <c r="C11" s="89"/>
    </row>
    <row r="12" spans="1:8">
      <c r="A12" s="87">
        <v>7</v>
      </c>
      <c r="B12" s="88"/>
      <c r="C12" s="89"/>
      <c r="H12" s="90"/>
    </row>
    <row r="13" spans="1:8">
      <c r="A13" s="87">
        <v>8</v>
      </c>
      <c r="B13" s="88"/>
      <c r="C13" s="89"/>
    </row>
    <row r="14" spans="1:8">
      <c r="A14" s="87">
        <v>9</v>
      </c>
      <c r="B14" s="88"/>
      <c r="C14" s="89"/>
    </row>
    <row r="15" spans="1:8">
      <c r="A15" s="87">
        <v>10</v>
      </c>
      <c r="B15" s="88"/>
      <c r="C15" s="89"/>
    </row>
    <row r="16" spans="1:8">
      <c r="A16" s="87"/>
      <c r="B16" s="465"/>
      <c r="C16" s="466"/>
    </row>
    <row r="17" spans="1:3" ht="25.5">
      <c r="A17" s="87"/>
      <c r="B17" s="467" t="s">
        <v>83</v>
      </c>
      <c r="C17" s="468" t="s">
        <v>497</v>
      </c>
    </row>
    <row r="18" spans="1:3">
      <c r="A18" s="87">
        <v>1</v>
      </c>
      <c r="B18" s="88" t="s">
        <v>714</v>
      </c>
      <c r="C18" s="91" t="s">
        <v>723</v>
      </c>
    </row>
    <row r="19" spans="1:3">
      <c r="A19" s="87">
        <v>2</v>
      </c>
      <c r="B19" s="88" t="s">
        <v>724</v>
      </c>
      <c r="C19" s="91" t="s">
        <v>725</v>
      </c>
    </row>
    <row r="20" spans="1:3">
      <c r="A20" s="87">
        <v>3</v>
      </c>
      <c r="B20" s="88" t="s">
        <v>726</v>
      </c>
      <c r="C20" s="91" t="s">
        <v>727</v>
      </c>
    </row>
    <row r="21" spans="1:3">
      <c r="A21" s="87">
        <v>4</v>
      </c>
      <c r="B21" s="88" t="s">
        <v>728</v>
      </c>
      <c r="C21" s="91" t="s">
        <v>729</v>
      </c>
    </row>
    <row r="22" spans="1:3">
      <c r="A22" s="87">
        <v>5</v>
      </c>
      <c r="B22" s="88" t="s">
        <v>730</v>
      </c>
      <c r="C22" s="91" t="s">
        <v>731</v>
      </c>
    </row>
    <row r="23" spans="1:3">
      <c r="A23" s="87">
        <v>6</v>
      </c>
      <c r="B23" s="88"/>
      <c r="C23" s="91"/>
    </row>
    <row r="24" spans="1:3">
      <c r="A24" s="87">
        <v>7</v>
      </c>
      <c r="B24" s="88"/>
      <c r="C24" s="91"/>
    </row>
    <row r="25" spans="1:3">
      <c r="A25" s="87">
        <v>8</v>
      </c>
      <c r="B25" s="88"/>
      <c r="C25" s="91"/>
    </row>
    <row r="26" spans="1:3">
      <c r="A26" s="87">
        <v>9</v>
      </c>
      <c r="B26" s="88"/>
      <c r="C26" s="91"/>
    </row>
    <row r="27" spans="1:3" ht="15.75" customHeight="1">
      <c r="A27" s="87">
        <v>10</v>
      </c>
      <c r="B27" s="88"/>
      <c r="C27" s="92"/>
    </row>
    <row r="28" spans="1:3" ht="15.75" customHeight="1">
      <c r="A28" s="87"/>
      <c r="B28" s="88"/>
      <c r="C28" s="92"/>
    </row>
    <row r="29" spans="1:3" ht="30" customHeight="1">
      <c r="A29" s="87"/>
      <c r="B29" s="676" t="s">
        <v>84</v>
      </c>
      <c r="C29" s="677"/>
    </row>
    <row r="30" spans="1:3">
      <c r="A30" s="87">
        <v>1</v>
      </c>
      <c r="B30" s="88" t="s">
        <v>732</v>
      </c>
      <c r="C30" s="633">
        <v>1</v>
      </c>
    </row>
    <row r="31" spans="1:3" ht="15.75" customHeight="1">
      <c r="A31" s="87"/>
      <c r="B31" s="88"/>
      <c r="C31" s="89"/>
    </row>
    <row r="32" spans="1:3" ht="29.25" customHeight="1">
      <c r="A32" s="87"/>
      <c r="B32" s="676" t="s">
        <v>85</v>
      </c>
      <c r="C32" s="677"/>
    </row>
    <row r="33" spans="1:3">
      <c r="A33" s="87">
        <v>1</v>
      </c>
      <c r="B33" s="88" t="s">
        <v>733</v>
      </c>
      <c r="C33" s="633">
        <v>0.32259257945332248</v>
      </c>
    </row>
    <row r="34" spans="1:3" ht="15" thickBot="1">
      <c r="A34" s="93">
        <v>2</v>
      </c>
      <c r="B34" s="94" t="s">
        <v>734</v>
      </c>
      <c r="C34" s="634">
        <v>0.32259257945332248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21" t="s">
        <v>31</v>
      </c>
      <c r="B1" s="3" t="str">
        <f>'Info '!C2</f>
        <v>JSC " Halyk Bank Georgia"</v>
      </c>
      <c r="C1" s="108"/>
      <c r="D1" s="108"/>
      <c r="E1" s="108"/>
      <c r="F1" s="18"/>
    </row>
    <row r="2" spans="1:7" s="95" customFormat="1" ht="15.75" customHeight="1">
      <c r="A2" s="321" t="s">
        <v>32</v>
      </c>
      <c r="B2" s="481">
        <v>44377</v>
      </c>
    </row>
    <row r="3" spans="1:7" s="95" customFormat="1" ht="15.75" customHeight="1">
      <c r="A3" s="321"/>
    </row>
    <row r="4" spans="1:7" s="95" customFormat="1" ht="15.75" customHeight="1" thickBot="1">
      <c r="A4" s="322" t="s">
        <v>203</v>
      </c>
      <c r="B4" s="682" t="s">
        <v>348</v>
      </c>
      <c r="C4" s="683"/>
      <c r="D4" s="683"/>
      <c r="E4" s="683"/>
    </row>
    <row r="5" spans="1:7" s="99" customFormat="1" ht="17.45" customHeight="1">
      <c r="A5" s="252"/>
      <c r="B5" s="253"/>
      <c r="C5" s="97" t="s">
        <v>0</v>
      </c>
      <c r="D5" s="97" t="s">
        <v>1</v>
      </c>
      <c r="E5" s="98" t="s">
        <v>2</v>
      </c>
    </row>
    <row r="6" spans="1:7" s="18" customFormat="1" ht="14.45" customHeight="1">
      <c r="A6" s="323"/>
      <c r="B6" s="678" t="s">
        <v>355</v>
      </c>
      <c r="C6" s="678" t="s">
        <v>94</v>
      </c>
      <c r="D6" s="680" t="s">
        <v>202</v>
      </c>
      <c r="E6" s="681"/>
      <c r="G6" s="5"/>
    </row>
    <row r="7" spans="1:7" s="18" customFormat="1" ht="99.6" customHeight="1">
      <c r="A7" s="323"/>
      <c r="B7" s="679"/>
      <c r="C7" s="678"/>
      <c r="D7" s="372" t="s">
        <v>201</v>
      </c>
      <c r="E7" s="373" t="s">
        <v>356</v>
      </c>
      <c r="G7" s="5"/>
    </row>
    <row r="8" spans="1:7">
      <c r="A8" s="324">
        <v>1</v>
      </c>
      <c r="B8" s="374" t="s">
        <v>36</v>
      </c>
      <c r="C8" s="375">
        <v>11933945</v>
      </c>
      <c r="D8" s="375"/>
      <c r="E8" s="376">
        <v>11933945</v>
      </c>
      <c r="F8" s="18"/>
    </row>
    <row r="9" spans="1:7">
      <c r="A9" s="324">
        <v>2</v>
      </c>
      <c r="B9" s="374" t="s">
        <v>37</v>
      </c>
      <c r="C9" s="375">
        <v>98232439</v>
      </c>
      <c r="D9" s="375"/>
      <c r="E9" s="376">
        <v>98232439</v>
      </c>
      <c r="F9" s="18"/>
    </row>
    <row r="10" spans="1:7">
      <c r="A10" s="324">
        <v>3</v>
      </c>
      <c r="B10" s="374" t="s">
        <v>38</v>
      </c>
      <c r="C10" s="375">
        <v>44878925</v>
      </c>
      <c r="D10" s="375"/>
      <c r="E10" s="376">
        <v>44878925</v>
      </c>
      <c r="F10" s="18"/>
    </row>
    <row r="11" spans="1:7">
      <c r="A11" s="324">
        <v>4</v>
      </c>
      <c r="B11" s="374" t="s">
        <v>39</v>
      </c>
      <c r="C11" s="375"/>
      <c r="D11" s="375"/>
      <c r="E11" s="376">
        <v>0</v>
      </c>
      <c r="F11" s="18"/>
    </row>
    <row r="12" spans="1:7">
      <c r="A12" s="324">
        <v>5</v>
      </c>
      <c r="B12" s="374" t="s">
        <v>40</v>
      </c>
      <c r="C12" s="375">
        <v>16593783</v>
      </c>
      <c r="D12" s="375"/>
      <c r="E12" s="376">
        <v>16593783</v>
      </c>
      <c r="F12" s="18"/>
    </row>
    <row r="13" spans="1:7">
      <c r="A13" s="324">
        <v>6.1</v>
      </c>
      <c r="B13" s="377" t="s">
        <v>41</v>
      </c>
      <c r="C13" s="378">
        <v>565717670</v>
      </c>
      <c r="D13" s="375"/>
      <c r="E13" s="376">
        <v>565717670</v>
      </c>
      <c r="F13" s="18"/>
    </row>
    <row r="14" spans="1:7">
      <c r="A14" s="324">
        <v>6.2</v>
      </c>
      <c r="B14" s="379" t="s">
        <v>42</v>
      </c>
      <c r="C14" s="378">
        <v>-45065048</v>
      </c>
      <c r="D14" s="375"/>
      <c r="E14" s="376">
        <v>-45065048</v>
      </c>
      <c r="F14" s="18"/>
    </row>
    <row r="15" spans="1:7">
      <c r="A15" s="324">
        <v>6</v>
      </c>
      <c r="B15" s="374" t="s">
        <v>43</v>
      </c>
      <c r="C15" s="375">
        <v>520652622</v>
      </c>
      <c r="D15" s="375"/>
      <c r="E15" s="376">
        <v>520652622</v>
      </c>
      <c r="F15" s="18"/>
    </row>
    <row r="16" spans="1:7">
      <c r="A16" s="324">
        <v>7</v>
      </c>
      <c r="B16" s="374" t="s">
        <v>44</v>
      </c>
      <c r="C16" s="375">
        <v>7342242</v>
      </c>
      <c r="D16" s="375"/>
      <c r="E16" s="376">
        <v>7342242</v>
      </c>
      <c r="F16" s="18"/>
    </row>
    <row r="17" spans="1:7">
      <c r="A17" s="324">
        <v>8</v>
      </c>
      <c r="B17" s="374" t="s">
        <v>200</v>
      </c>
      <c r="C17" s="375">
        <v>10567632.439999999</v>
      </c>
      <c r="D17" s="375"/>
      <c r="E17" s="376">
        <v>10567632.439999999</v>
      </c>
      <c r="F17" s="325"/>
      <c r="G17" s="102"/>
    </row>
    <row r="18" spans="1:7">
      <c r="A18" s="324">
        <v>9</v>
      </c>
      <c r="B18" s="374" t="s">
        <v>45</v>
      </c>
      <c r="C18" s="375">
        <v>54000</v>
      </c>
      <c r="D18" s="375"/>
      <c r="E18" s="376">
        <v>54000</v>
      </c>
      <c r="F18" s="18"/>
      <c r="G18" s="102"/>
    </row>
    <row r="19" spans="1:7">
      <c r="A19" s="324">
        <v>10</v>
      </c>
      <c r="B19" s="374" t="s">
        <v>46</v>
      </c>
      <c r="C19" s="375">
        <v>20570741</v>
      </c>
      <c r="D19" s="375">
        <v>4660006</v>
      </c>
      <c r="E19" s="376">
        <v>15910735</v>
      </c>
      <c r="F19" s="18"/>
      <c r="G19" s="102"/>
    </row>
    <row r="20" spans="1:7">
      <c r="A20" s="324">
        <v>11</v>
      </c>
      <c r="B20" s="374" t="s">
        <v>47</v>
      </c>
      <c r="C20" s="375">
        <v>5699275.7699999809</v>
      </c>
      <c r="D20" s="375"/>
      <c r="E20" s="376">
        <v>5699275.7699999809</v>
      </c>
      <c r="F20" s="18"/>
    </row>
    <row r="21" spans="1:7" ht="26.25" thickBot="1">
      <c r="A21" s="196"/>
      <c r="B21" s="326" t="s">
        <v>358</v>
      </c>
      <c r="C21" s="254">
        <f>SUM(C8:C12, C15:C20)</f>
        <v>736525605.21000004</v>
      </c>
      <c r="D21" s="254">
        <f>SUM(D8:D12, D15:D20)</f>
        <v>4660006</v>
      </c>
      <c r="E21" s="380">
        <f>SUM(E8:E12, E15:E20)</f>
        <v>731865599.21000004</v>
      </c>
    </row>
    <row r="22" spans="1:7">
      <c r="A22" s="5"/>
      <c r="B22" s="5"/>
      <c r="C22" s="5"/>
      <c r="D22" s="5"/>
      <c r="E22" s="5"/>
    </row>
    <row r="23" spans="1:7">
      <c r="A23" s="5"/>
      <c r="B23" s="5"/>
      <c r="C23" s="5"/>
      <c r="D23" s="5"/>
      <c r="E23" s="5"/>
    </row>
    <row r="25" spans="1:7" s="4" customFormat="1">
      <c r="B25" s="103"/>
      <c r="F25" s="5"/>
      <c r="G25" s="5"/>
    </row>
    <row r="26" spans="1:7" s="4" customFormat="1">
      <c r="B26" s="103"/>
      <c r="F26" s="5"/>
      <c r="G26" s="5"/>
    </row>
    <row r="27" spans="1:7" s="4" customFormat="1">
      <c r="B27" s="103"/>
      <c r="F27" s="5"/>
      <c r="G27" s="5"/>
    </row>
    <row r="28" spans="1:7" s="4" customFormat="1">
      <c r="B28" s="103"/>
      <c r="F28" s="5"/>
      <c r="G28" s="5"/>
    </row>
    <row r="29" spans="1:7" s="4" customFormat="1">
      <c r="B29" s="103"/>
      <c r="F29" s="5"/>
      <c r="G29" s="5"/>
    </row>
    <row r="30" spans="1:7" s="4" customFormat="1">
      <c r="B30" s="103"/>
      <c r="F30" s="5"/>
      <c r="G30" s="5"/>
    </row>
    <row r="31" spans="1:7" s="4" customFormat="1">
      <c r="B31" s="103"/>
      <c r="F31" s="5"/>
      <c r="G31" s="5"/>
    </row>
    <row r="32" spans="1:7" s="4" customFormat="1">
      <c r="B32" s="103"/>
      <c r="F32" s="5"/>
      <c r="G32" s="5"/>
    </row>
    <row r="33" spans="2:7" s="4" customFormat="1">
      <c r="B33" s="103"/>
      <c r="F33" s="5"/>
      <c r="G33" s="5"/>
    </row>
    <row r="34" spans="2:7" s="4" customFormat="1">
      <c r="B34" s="103"/>
      <c r="F34" s="5"/>
      <c r="G34" s="5"/>
    </row>
    <row r="35" spans="2:7" s="4" customFormat="1">
      <c r="B35" s="103"/>
      <c r="F35" s="5"/>
      <c r="G35" s="5"/>
    </row>
    <row r="36" spans="2:7" s="4" customFormat="1">
      <c r="B36" s="103"/>
      <c r="F36" s="5"/>
      <c r="G36" s="5"/>
    </row>
    <row r="37" spans="2:7" s="4" customFormat="1">
      <c r="B37" s="10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 Halyk Bank Georgia"</v>
      </c>
    </row>
    <row r="2" spans="1:6" s="95" customFormat="1" ht="15.75" customHeight="1">
      <c r="A2" s="2" t="s">
        <v>32</v>
      </c>
      <c r="B2" s="481">
        <v>44377</v>
      </c>
      <c r="C2" s="4"/>
      <c r="D2" s="4"/>
      <c r="E2" s="4"/>
      <c r="F2" s="4"/>
    </row>
    <row r="3" spans="1:6" s="95" customFormat="1" ht="15.75" customHeight="1">
      <c r="C3" s="4"/>
      <c r="D3" s="4"/>
      <c r="E3" s="4"/>
      <c r="F3" s="4"/>
    </row>
    <row r="4" spans="1:6" s="95" customFormat="1" ht="13.5" thickBot="1">
      <c r="A4" s="95" t="s">
        <v>86</v>
      </c>
      <c r="B4" s="327" t="s">
        <v>335</v>
      </c>
      <c r="C4" s="96" t="s">
        <v>74</v>
      </c>
      <c r="D4" s="4"/>
      <c r="E4" s="4"/>
      <c r="F4" s="4"/>
    </row>
    <row r="5" spans="1:6">
      <c r="A5" s="259">
        <v>1</v>
      </c>
      <c r="B5" s="328" t="s">
        <v>357</v>
      </c>
      <c r="C5" s="260">
        <f>'7. LI1 '!E21</f>
        <v>731865599.21000004</v>
      </c>
    </row>
    <row r="6" spans="1:6" s="261" customFormat="1">
      <c r="A6" s="104">
        <v>2.1</v>
      </c>
      <c r="B6" s="256" t="s">
        <v>336</v>
      </c>
      <c r="C6" s="184">
        <v>40968550.019999996</v>
      </c>
    </row>
    <row r="7" spans="1:6" s="81" customFormat="1" outlineLevel="1">
      <c r="A7" s="75">
        <v>2.2000000000000002</v>
      </c>
      <c r="B7" s="76" t="s">
        <v>337</v>
      </c>
      <c r="C7" s="262"/>
    </row>
    <row r="8" spans="1:6" s="81" customFormat="1" ht="25.5">
      <c r="A8" s="75">
        <v>3</v>
      </c>
      <c r="B8" s="257" t="s">
        <v>338</v>
      </c>
      <c r="C8" s="263">
        <f>SUM(C5:C7)</f>
        <v>772834149.23000002</v>
      </c>
    </row>
    <row r="9" spans="1:6" s="261" customFormat="1">
      <c r="A9" s="104">
        <v>4</v>
      </c>
      <c r="B9" s="106" t="s">
        <v>88</v>
      </c>
      <c r="C9" s="184">
        <v>8278356.96</v>
      </c>
    </row>
    <row r="10" spans="1:6" s="81" customFormat="1" outlineLevel="1">
      <c r="A10" s="75">
        <v>5.0999999999999996</v>
      </c>
      <c r="B10" s="76" t="s">
        <v>339</v>
      </c>
      <c r="C10" s="262">
        <v>-30302759.209999993</v>
      </c>
    </row>
    <row r="11" spans="1:6" s="81" customFormat="1" outlineLevel="1">
      <c r="A11" s="75">
        <v>5.2</v>
      </c>
      <c r="B11" s="76" t="s">
        <v>340</v>
      </c>
      <c r="C11" s="262"/>
    </row>
    <row r="12" spans="1:6" s="81" customFormat="1">
      <c r="A12" s="75">
        <v>6</v>
      </c>
      <c r="B12" s="255" t="s">
        <v>484</v>
      </c>
      <c r="C12" s="262">
        <v>8419264.3200000003</v>
      </c>
    </row>
    <row r="13" spans="1:6" s="81" customFormat="1" ht="13.5" thickBot="1">
      <c r="A13" s="77">
        <v>7</v>
      </c>
      <c r="B13" s="258" t="s">
        <v>286</v>
      </c>
      <c r="C13" s="264">
        <f>SUM(C8:C12)</f>
        <v>759229011.30000007</v>
      </c>
    </row>
    <row r="15" spans="1:6" ht="25.5">
      <c r="A15" s="279"/>
      <c r="B15" s="82" t="s">
        <v>485</v>
      </c>
    </row>
    <row r="16" spans="1:6">
      <c r="A16" s="279"/>
      <c r="B16" s="279"/>
    </row>
    <row r="17" spans="1:5" ht="15">
      <c r="A17" s="274"/>
      <c r="B17" s="275"/>
      <c r="C17" s="279"/>
      <c r="D17" s="279"/>
      <c r="E17" s="279"/>
    </row>
    <row r="18" spans="1:5" ht="15">
      <c r="A18" s="280"/>
      <c r="B18" s="281"/>
      <c r="C18" s="279"/>
      <c r="D18" s="279"/>
      <c r="E18" s="279"/>
    </row>
    <row r="19" spans="1:5">
      <c r="A19" s="282"/>
      <c r="B19" s="276"/>
      <c r="C19" s="279"/>
      <c r="D19" s="279"/>
      <c r="E19" s="279"/>
    </row>
    <row r="20" spans="1:5">
      <c r="A20" s="283"/>
      <c r="B20" s="277"/>
      <c r="C20" s="279"/>
      <c r="D20" s="279"/>
      <c r="E20" s="279"/>
    </row>
    <row r="21" spans="1:5">
      <c r="A21" s="283"/>
      <c r="B21" s="281"/>
      <c r="C21" s="279"/>
      <c r="D21" s="279"/>
      <c r="E21" s="279"/>
    </row>
    <row r="22" spans="1:5">
      <c r="A22" s="282"/>
      <c r="B22" s="278"/>
      <c r="C22" s="279"/>
      <c r="D22" s="279"/>
      <c r="E22" s="279"/>
    </row>
    <row r="23" spans="1:5">
      <c r="A23" s="283"/>
      <c r="B23" s="277"/>
      <c r="C23" s="279"/>
      <c r="D23" s="279"/>
      <c r="E23" s="279"/>
    </row>
    <row r="24" spans="1:5">
      <c r="A24" s="283"/>
      <c r="B24" s="277"/>
      <c r="C24" s="279"/>
      <c r="D24" s="279"/>
      <c r="E24" s="279"/>
    </row>
    <row r="25" spans="1:5">
      <c r="A25" s="283"/>
      <c r="B25" s="284"/>
      <c r="C25" s="279"/>
      <c r="D25" s="279"/>
      <c r="E25" s="279"/>
    </row>
    <row r="26" spans="1:5">
      <c r="A26" s="283"/>
      <c r="B26" s="281"/>
      <c r="C26" s="279"/>
      <c r="D26" s="279"/>
      <c r="E26" s="279"/>
    </row>
    <row r="27" spans="1:5">
      <c r="A27" s="279"/>
      <c r="B27" s="285"/>
      <c r="C27" s="279"/>
      <c r="D27" s="279"/>
      <c r="E27" s="279"/>
    </row>
    <row r="28" spans="1:5">
      <c r="A28" s="279"/>
      <c r="B28" s="285"/>
      <c r="C28" s="279"/>
      <c r="D28" s="279"/>
      <c r="E28" s="279"/>
    </row>
    <row r="29" spans="1:5">
      <c r="A29" s="279"/>
      <c r="B29" s="285"/>
      <c r="C29" s="279"/>
      <c r="D29" s="279"/>
      <c r="E29" s="279"/>
    </row>
    <row r="30" spans="1:5">
      <c r="A30" s="279"/>
      <c r="B30" s="285"/>
      <c r="C30" s="279"/>
      <c r="D30" s="279"/>
      <c r="E30" s="279"/>
    </row>
    <row r="31" spans="1:5">
      <c r="A31" s="279"/>
      <c r="B31" s="285"/>
      <c r="C31" s="279"/>
      <c r="D31" s="279"/>
      <c r="E31" s="279"/>
    </row>
    <row r="32" spans="1:5">
      <c r="A32" s="279"/>
      <c r="B32" s="285"/>
      <c r="C32" s="279"/>
      <c r="D32" s="279"/>
      <c r="E32" s="279"/>
    </row>
    <row r="33" spans="1:5">
      <c r="A33" s="279"/>
      <c r="B33" s="285"/>
      <c r="C33" s="279"/>
      <c r="D33" s="279"/>
      <c r="E33" s="279"/>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zjAL92JHYCynNvPMtTBc+yzPIvSFTCCmjq9v7ahSXhw=</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oaHvFEVq55wzHeok2OfRemsot4SVB6iGQUTW1TQE8P0=</DigestValue>
    </Reference>
  </SignedInfo>
  <SignatureValue>aiUFgSSFRN+uBjPjVXnrW+8DlaO5q0tIQj64Reauv0OCkLf0MQ9liKjzBein1pEOv4IgsAgSOabb
TSVHKWhhugDVP5h3TtK46p/4Iz511easAkN7wnAPq4gs4F781kqN5onjo5Dzaf8dUGmCfppt45gx
PxZPwkNQkCoxbOB5WUcKMVY9/+XNs5O9lwE0XRNR8fHCuLU5U2hosR9bgTYnpcaOsM5z+6DC63zI
u1mPpEsxeVon/zo2KsAcN8PHWMN1UlB2CGy/SUYwLEVR7NQQ3TgKaDGwoLY/Om4gXKoO8uZh7TTS
IGoLav4zpmCGbQohHrTv5YkBwjfBGK7cxTGO9Q==</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BS8Tw6JwQvXLA6Mko87P8qi4jNdzGoTJdlEgAUbnG0U=</DigestValue>
      </Reference>
      <Reference URI="/xl/calcChain.xml?ContentType=application/vnd.openxmlformats-officedocument.spreadsheetml.calcChain+xml">
        <DigestMethod Algorithm="http://www.w3.org/2001/04/xmlenc#sha256"/>
        <DigestValue>VgJF59dqN7IhPbhfcoReBFEQZCdqUJ+jHxImChgaX5I=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xu00f2jpMvFqMJqmZ5u1Sd8iwbIgn7kY4JwbyOeGrUM=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6rMlap0ul5sUAwMNTP4ayzvfKuxp3yjM5R8iD8ELx4c=</DigestValue>
      </Reference>
      <Reference URI="/xl/styles.xml?ContentType=application/vnd.openxmlformats-officedocument.spreadsheetml.styles+xml">
        <DigestMethod Algorithm="http://www.w3.org/2001/04/xmlenc#sha256"/>
        <DigestValue>oezKkBjSlZKPPxkprszkJFtI2d4NVlMIq007VBcffVQ=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b2Mm4nXumLAssgROrpEfQhp551DVaGQuiQlWUplvVj4=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yfBcXv6N2ZtO33D5OkINoQH/tsLz4GHIJcvCHSHvWu4=</DigestValue>
      </Reference>
      <Reference URI="/xl/worksheets/sheet10.xml?ContentType=application/vnd.openxmlformats-officedocument.spreadsheetml.worksheet+xml">
        <DigestMethod Algorithm="http://www.w3.org/2001/04/xmlenc#sha256"/>
        <DigestValue>Ox3iXH/ct4mdzoYKctWTTGC/zmf0cJrtDHVX4ySlB8I=</DigestValue>
      </Reference>
      <Reference URI="/xl/worksheets/sheet11.xml?ContentType=application/vnd.openxmlformats-officedocument.spreadsheetml.worksheet+xml">
        <DigestMethod Algorithm="http://www.w3.org/2001/04/xmlenc#sha256"/>
        <DigestValue>gu+2Slh7DaP9RThfX23KGkb+dMbjRR6/eD7mOxHX7w0=</DigestValue>
      </Reference>
      <Reference URI="/xl/worksheets/sheet12.xml?ContentType=application/vnd.openxmlformats-officedocument.spreadsheetml.worksheet+xml">
        <DigestMethod Algorithm="http://www.w3.org/2001/04/xmlenc#sha256"/>
        <DigestValue>LcMf9oNGs3sqVR3edN6CHRd9FwCMXsFaBWq+HsRiagw=</DigestValue>
      </Reference>
      <Reference URI="/xl/worksheets/sheet13.xml?ContentType=application/vnd.openxmlformats-officedocument.spreadsheetml.worksheet+xml">
        <DigestMethod Algorithm="http://www.w3.org/2001/04/xmlenc#sha256"/>
        <DigestValue>TbkPI+6unOyzvbdyt+lCXUBw1fud44itG06jkpYkedw=</DigestValue>
      </Reference>
      <Reference URI="/xl/worksheets/sheet14.xml?ContentType=application/vnd.openxmlformats-officedocument.spreadsheetml.worksheet+xml">
        <DigestMethod Algorithm="http://www.w3.org/2001/04/xmlenc#sha256"/>
        <DigestValue>VZfBnu6RK0s2P7DxRVMnVqaIVMIkQCLFMvVhsVxgpl8=</DigestValue>
      </Reference>
      <Reference URI="/xl/worksheets/sheet15.xml?ContentType=application/vnd.openxmlformats-officedocument.spreadsheetml.worksheet+xml">
        <DigestMethod Algorithm="http://www.w3.org/2001/04/xmlenc#sha256"/>
        <DigestValue>D9+Kf+6+d5zxKjb4631qiYp+wRKYqPIYQ19+YcUjO0w=</DigestValue>
      </Reference>
      <Reference URI="/xl/worksheets/sheet16.xml?ContentType=application/vnd.openxmlformats-officedocument.spreadsheetml.worksheet+xml">
        <DigestMethod Algorithm="http://www.w3.org/2001/04/xmlenc#sha256"/>
        <DigestValue>2/nxcWLEoiRcrEH4wbLwXXBLxgBSzAC0QuRoU3wxl/E=</DigestValue>
      </Reference>
      <Reference URI="/xl/worksheets/sheet17.xml?ContentType=application/vnd.openxmlformats-officedocument.spreadsheetml.worksheet+xml">
        <DigestMethod Algorithm="http://www.w3.org/2001/04/xmlenc#sha256"/>
        <DigestValue>qHc8/gL2czMpa0zTsQWo20EpL8JyLKPFZssBExrSz68=</DigestValue>
      </Reference>
      <Reference URI="/xl/worksheets/sheet18.xml?ContentType=application/vnd.openxmlformats-officedocument.spreadsheetml.worksheet+xml">
        <DigestMethod Algorithm="http://www.w3.org/2001/04/xmlenc#sha256"/>
        <DigestValue>TlJDo7YRTzydg618GeroA1bCh2KXY+tL2OFt7J3HXPo=</DigestValue>
      </Reference>
      <Reference URI="/xl/worksheets/sheet19.xml?ContentType=application/vnd.openxmlformats-officedocument.spreadsheetml.worksheet+xml">
        <DigestMethod Algorithm="http://www.w3.org/2001/04/xmlenc#sha256"/>
        <DigestValue>l+3nxxJrQAlljcnJocB88ytQaaCFuirdKWl94W0ib5I=</DigestValue>
      </Reference>
      <Reference URI="/xl/worksheets/sheet2.xml?ContentType=application/vnd.openxmlformats-officedocument.spreadsheetml.worksheet+xml">
        <DigestMethod Algorithm="http://www.w3.org/2001/04/xmlenc#sha256"/>
        <DigestValue>4vEplYTUBZhWfXRyg4yFar8TTSX4ZNrCMkkQRzpj0TU=</DigestValue>
      </Reference>
      <Reference URI="/xl/worksheets/sheet20.xml?ContentType=application/vnd.openxmlformats-officedocument.spreadsheetml.worksheet+xml">
        <DigestMethod Algorithm="http://www.w3.org/2001/04/xmlenc#sha256"/>
        <DigestValue>XnzbEy0QhDStS0c5Txis2hnwp7+Wh8BBrUqmh0HzKYs=</DigestValue>
      </Reference>
      <Reference URI="/xl/worksheets/sheet21.xml?ContentType=application/vnd.openxmlformats-officedocument.spreadsheetml.worksheet+xml">
        <DigestMethod Algorithm="http://www.w3.org/2001/04/xmlenc#sha256"/>
        <DigestValue>r5fB4hEtnFUwzRlnbhowaeZ1msHBb98Jnur9rCs6gWE=</DigestValue>
      </Reference>
      <Reference URI="/xl/worksheets/sheet22.xml?ContentType=application/vnd.openxmlformats-officedocument.spreadsheetml.worksheet+xml">
        <DigestMethod Algorithm="http://www.w3.org/2001/04/xmlenc#sha256"/>
        <DigestValue>pl3hzS+8JL7Xh7IQ0e/ZfkNMvCTIJX6BN8n73uvnE9M=</DigestValue>
      </Reference>
      <Reference URI="/xl/worksheets/sheet23.xml?ContentType=application/vnd.openxmlformats-officedocument.spreadsheetml.worksheet+xml">
        <DigestMethod Algorithm="http://www.w3.org/2001/04/xmlenc#sha256"/>
        <DigestValue>DVTh1H4Z27ZNNDiIuDTVzF7vyXydzatiwO6UCd2Gqjc=</DigestValue>
      </Reference>
      <Reference URI="/xl/worksheets/sheet24.xml?ContentType=application/vnd.openxmlformats-officedocument.spreadsheetml.worksheet+xml">
        <DigestMethod Algorithm="http://www.w3.org/2001/04/xmlenc#sha256"/>
        <DigestValue>qb9RMF6tmBdfThAHHdBewrf3Igp40ORd2J+/X5aJY5k=</DigestValue>
      </Reference>
      <Reference URI="/xl/worksheets/sheet25.xml?ContentType=application/vnd.openxmlformats-officedocument.spreadsheetml.worksheet+xml">
        <DigestMethod Algorithm="http://www.w3.org/2001/04/xmlenc#sha256"/>
        <DigestValue>iO7/3kbtjvA0n/zOXM4ypf7RW/TmLIY6Mel/Vz9HW+0=</DigestValue>
      </Reference>
      <Reference URI="/xl/worksheets/sheet26.xml?ContentType=application/vnd.openxmlformats-officedocument.spreadsheetml.worksheet+xml">
        <DigestMethod Algorithm="http://www.w3.org/2001/04/xmlenc#sha256"/>
        <DigestValue>DV8suu1Ybwvnvuv0YM2Ni9rJ6RIPd6sAvXAI72T+sxE=</DigestValue>
      </Reference>
      <Reference URI="/xl/worksheets/sheet27.xml?ContentType=application/vnd.openxmlformats-officedocument.spreadsheetml.worksheet+xml">
        <DigestMethod Algorithm="http://www.w3.org/2001/04/xmlenc#sha256"/>
        <DigestValue>d1RamikkJRmiL4azQzKxixq2Idk9lxP50rh9jGs17gw=</DigestValue>
      </Reference>
      <Reference URI="/xl/worksheets/sheet28.xml?ContentType=application/vnd.openxmlformats-officedocument.spreadsheetml.worksheet+xml">
        <DigestMethod Algorithm="http://www.w3.org/2001/04/xmlenc#sha256"/>
        <DigestValue>fOC3ETOQpNq0UUdZbfJAo5SYQ4Ruai2uLz26p7F30Ik=</DigestValue>
      </Reference>
      <Reference URI="/xl/worksheets/sheet3.xml?ContentType=application/vnd.openxmlformats-officedocument.spreadsheetml.worksheet+xml">
        <DigestMethod Algorithm="http://www.w3.org/2001/04/xmlenc#sha256"/>
        <DigestValue>DWVJrZ0WI5UbhU9K3QvraMauVTF90utvL0JzSpiC5lE=</DigestValue>
      </Reference>
      <Reference URI="/xl/worksheets/sheet4.xml?ContentType=application/vnd.openxmlformats-officedocument.spreadsheetml.worksheet+xml">
        <DigestMethod Algorithm="http://www.w3.org/2001/04/xmlenc#sha256"/>
        <DigestValue>u/NOyEpkk2WEUC4KhgPk/DmF78A/ENN7u0jd1b+vheQ=</DigestValue>
      </Reference>
      <Reference URI="/xl/worksheets/sheet5.xml?ContentType=application/vnd.openxmlformats-officedocument.spreadsheetml.worksheet+xml">
        <DigestMethod Algorithm="http://www.w3.org/2001/04/xmlenc#sha256"/>
        <DigestValue>yxHN2wOChKHXaK5vE0TuEsfzyxsVS3Y3NVrX7yrC79M=</DigestValue>
      </Reference>
      <Reference URI="/xl/worksheets/sheet6.xml?ContentType=application/vnd.openxmlformats-officedocument.spreadsheetml.worksheet+xml">
        <DigestMethod Algorithm="http://www.w3.org/2001/04/xmlenc#sha256"/>
        <DigestValue>PVJG6R8gSetktWJ3CvxH40/4HqoeKjK3TAjHRNR7MOI=</DigestValue>
      </Reference>
      <Reference URI="/xl/worksheets/sheet7.xml?ContentType=application/vnd.openxmlformats-officedocument.spreadsheetml.worksheet+xml">
        <DigestMethod Algorithm="http://www.w3.org/2001/04/xmlenc#sha256"/>
        <DigestValue>4VLvMmHPkagFLa69E+p02hqLDYfsJT3ruEXy0F8809U=</DigestValue>
      </Reference>
      <Reference URI="/xl/worksheets/sheet8.xml?ContentType=application/vnd.openxmlformats-officedocument.spreadsheetml.worksheet+xml">
        <DigestMethod Algorithm="http://www.w3.org/2001/04/xmlenc#sha256"/>
        <DigestValue>haKYpPUXSaoA8v6iS9f6L5XGUOQf0yaFouREU5v+BHQ=</DigestValue>
      </Reference>
      <Reference URI="/xl/worksheets/sheet9.xml?ContentType=application/vnd.openxmlformats-officedocument.spreadsheetml.worksheet+xml">
        <DigestMethod Algorithm="http://www.w3.org/2001/04/xmlenc#sha256"/>
        <DigestValue>8PBbmUJOsIpzV6J/tYPhNkFvO/EQp2TeNy3WaFdpZPQ=</DigestValue>
      </Reference>
    </Manifest>
    <SignatureProperties>
      <SignatureProperty Id="idSignatureTime" Target="#idPackageSignature">
        <mdssi:SignatureTime xmlns:mdssi="http://schemas.openxmlformats.org/package/2006/digital-signature">
          <mdssi:Format>YYYY-MM-DDThh:mm:ssTZD</mdssi:Format>
          <mdssi:Value>2021-07-30T12:09:23Z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2021-07-30T12:09:23Z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tMLkkoMkU+QUTfiwSvHIo77hrn/oDK+HG+3dbwBHLCo=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beG5/2jrjZT2GuSDQ8PXlnNe7URC5AN5oHotwCjz21A=</DigestValue>
    </Reference>
  </SignedInfo>
  <SignatureValue>f+Tr7bpllDkmixjrBjqHB/NwJm0FEBjYdJdqQAXMvH6Bba99c5q+vXeroPLCM56tm7KPMg8/FqJW
anR8WQ89DoImqPDuXKDV9UpzgUn0HIbdvfu5JeEoP/i9NbyH80xZ9QOb2Ad4RuICae/W0055CVTg
oK9cH8CkEVcWasb1+/n+SnXPuTQFGnj0aUHtS9rnLhaqzjDWehotvDYGNLvyP5wvCMeuXxmeEEBf
nEmYfqkuT5ZhMXRt2fhnrFLTJUqK9wdboXYamFCP5ZMqaVVz+ldihNocLYGPj8ZEIE9KDsT4dxTi
fFLQXhnj16fImtakcbR/VGAnFHVN3ZwYnRNPJg==</SignatureValue>
  <KeyInfo>
    <X509Data>
      <X509Certificate>MIIGRDCCBSygAwIBAgIKGcW63gACAAGzKzANBgkqhkiG9w0BAQsFADBKMRIwEAYKCZImiZPyLGQBGRYCZ2UxEzARBgoJkiaJk/IsZAEZFgNuYmcxHzAdBgNVBAMTFk5CRyBDbGFzcyAyIElOVCBTdWIgQ0EwHhcNMjAxMTExMTE0ODU3WhcNMjExMjIyMDk0NjU2WjBCMR8wHQYDVQQKExZKU0MgSGFseWsgQmFuayBHZW9yZ2lhMR8wHQYDVQQDExZCSEIgLSBNYXJpbmEgVGFua2Fyb3ZhMIIBIjANBgkqhkiG9w0BAQEFAAOCAQ8AMIIBCgKCAQEA0zOFZ8oB5CQh/sWPNyMfduUuPnJCurXL2VB8Vj9UhvqokLhSDjX7NgXXmDqOiLuxDi9il9VvpYmDy61DeCOwvsJ27ONk+0BTs/i3i07wck1Z/hOJ48RpuOCU8xYbTQVLeyMb98p0ov/PkDFi/y2sVlrw/gKj83EX5jBgiFyelCx9N8NrP5CtVH1uJE77VTWIPqUZjh0lMxLT6U55E7Z2gb7UICJ1ug1CsS8LHrDBcfz+10Ofi9INC4M1jxYKPjHMj3qyfJG7VK/+/CSWeXr1Gtng5Vb42GfAYAGls8j9Kyyz2WaxjlWYs0ChxH86DY5J/R5SeLZDDOlizCXMrmV3EwIDAQABo4IDMjCCAy4wPAYJKwYBBAGCNxUHBC8wLQYlKwYBBAGCNxUI5rJgg431RIaBmQmDuKFKg76EcQSDxJEzhIOIXQIBZAIBIzAdBgNVHSUEFjAUBggrBgEFBQcDAgYIKwYBBQUHAwQwCwYDVR0PBAQDAgeAMCcGCSsGAQQBgjcVCgQaMBgwCgYIKwYBBQUHAwIwCgYIKwYBBQUHAwQwHQYDVR0OBBYEFJTBOiQsScmmePykokK5DdKpFpS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t1OoQ7chdjQU1Mm2TPgCQVzs9fyvfghr8T+IxupQaZeaYAxIbwL/xGqRnI/MKd22B+5CqhA2YKpS+z4K9iPBd5ycOF8UsHIELdT8vG0IRl/nnUN51FU1iAsKkaZLM3z/aOBGQEidkBcq3b9tbySAm1nkKVHMf4FViLonxbbJxJ59gqIEOuQgCekCtp7q5B7HIFGYd9bhO9jAmofRkBKEavga4VEA6Z+h0NPt9AWcDJqNEhAqGD+rpUYwxvzJfAQCJOQBpS+lmXVYIcMhDRBKSpJ3P00MQ39kDr61QBX42XnvMJPx1Nl3dBM4RrzDS19g3FQDD9Tsn1//pW3h+xNq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BS8Tw6JwQvXLA6Mko87P8qi4jNdzGoTJdlEgAUbnG0U=</DigestValue>
      </Reference>
      <Reference URI="/xl/calcChain.xml?ContentType=application/vnd.openxmlformats-officedocument.spreadsheetml.calcChain+xml">
        <DigestMethod Algorithm="http://www.w3.org/2001/04/xmlenc#sha256"/>
        <DigestValue>VgJF59dqN7IhPbhfcoReBFEQZCdqUJ+jHxImChgaX5I=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xu00f2jpMvFqMJqmZ5u1Sd8iwbIgn7kY4JwbyOeGrUM=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6rMlap0ul5sUAwMNTP4ayzvfKuxp3yjM5R8iD8ELx4c=</DigestValue>
      </Reference>
      <Reference URI="/xl/styles.xml?ContentType=application/vnd.openxmlformats-officedocument.spreadsheetml.styles+xml">
        <DigestMethod Algorithm="http://www.w3.org/2001/04/xmlenc#sha256"/>
        <DigestValue>oezKkBjSlZKPPxkprszkJFtI2d4NVlMIq007VBcffVQ=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b2Mm4nXumLAssgROrpEfQhp551DVaGQuiQlWUplvVj4=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yfBcXv6N2ZtO33D5OkINoQH/tsLz4GHIJcvCHSHvWu4=</DigestValue>
      </Reference>
      <Reference URI="/xl/worksheets/sheet10.xml?ContentType=application/vnd.openxmlformats-officedocument.spreadsheetml.worksheet+xml">
        <DigestMethod Algorithm="http://www.w3.org/2001/04/xmlenc#sha256"/>
        <DigestValue>Ox3iXH/ct4mdzoYKctWTTGC/zmf0cJrtDHVX4ySlB8I=</DigestValue>
      </Reference>
      <Reference URI="/xl/worksheets/sheet11.xml?ContentType=application/vnd.openxmlformats-officedocument.spreadsheetml.worksheet+xml">
        <DigestMethod Algorithm="http://www.w3.org/2001/04/xmlenc#sha256"/>
        <DigestValue>gu+2Slh7DaP9RThfX23KGkb+dMbjRR6/eD7mOxHX7w0=</DigestValue>
      </Reference>
      <Reference URI="/xl/worksheets/sheet12.xml?ContentType=application/vnd.openxmlformats-officedocument.spreadsheetml.worksheet+xml">
        <DigestMethod Algorithm="http://www.w3.org/2001/04/xmlenc#sha256"/>
        <DigestValue>LcMf9oNGs3sqVR3edN6CHRd9FwCMXsFaBWq+HsRiagw=</DigestValue>
      </Reference>
      <Reference URI="/xl/worksheets/sheet13.xml?ContentType=application/vnd.openxmlformats-officedocument.spreadsheetml.worksheet+xml">
        <DigestMethod Algorithm="http://www.w3.org/2001/04/xmlenc#sha256"/>
        <DigestValue>TbkPI+6unOyzvbdyt+lCXUBw1fud44itG06jkpYkedw=</DigestValue>
      </Reference>
      <Reference URI="/xl/worksheets/sheet14.xml?ContentType=application/vnd.openxmlformats-officedocument.spreadsheetml.worksheet+xml">
        <DigestMethod Algorithm="http://www.w3.org/2001/04/xmlenc#sha256"/>
        <DigestValue>VZfBnu6RK0s2P7DxRVMnVqaIVMIkQCLFMvVhsVxgpl8=</DigestValue>
      </Reference>
      <Reference URI="/xl/worksheets/sheet15.xml?ContentType=application/vnd.openxmlformats-officedocument.spreadsheetml.worksheet+xml">
        <DigestMethod Algorithm="http://www.w3.org/2001/04/xmlenc#sha256"/>
        <DigestValue>D9+Kf+6+d5zxKjb4631qiYp+wRKYqPIYQ19+YcUjO0w=</DigestValue>
      </Reference>
      <Reference URI="/xl/worksheets/sheet16.xml?ContentType=application/vnd.openxmlformats-officedocument.spreadsheetml.worksheet+xml">
        <DigestMethod Algorithm="http://www.w3.org/2001/04/xmlenc#sha256"/>
        <DigestValue>2/nxcWLEoiRcrEH4wbLwXXBLxgBSzAC0QuRoU3wxl/E=</DigestValue>
      </Reference>
      <Reference URI="/xl/worksheets/sheet17.xml?ContentType=application/vnd.openxmlformats-officedocument.spreadsheetml.worksheet+xml">
        <DigestMethod Algorithm="http://www.w3.org/2001/04/xmlenc#sha256"/>
        <DigestValue>qHc8/gL2czMpa0zTsQWo20EpL8JyLKPFZssBExrSz68=</DigestValue>
      </Reference>
      <Reference URI="/xl/worksheets/sheet18.xml?ContentType=application/vnd.openxmlformats-officedocument.spreadsheetml.worksheet+xml">
        <DigestMethod Algorithm="http://www.w3.org/2001/04/xmlenc#sha256"/>
        <DigestValue>TlJDo7YRTzydg618GeroA1bCh2KXY+tL2OFt7J3HXPo=</DigestValue>
      </Reference>
      <Reference URI="/xl/worksheets/sheet19.xml?ContentType=application/vnd.openxmlformats-officedocument.spreadsheetml.worksheet+xml">
        <DigestMethod Algorithm="http://www.w3.org/2001/04/xmlenc#sha256"/>
        <DigestValue>l+3nxxJrQAlljcnJocB88ytQaaCFuirdKWl94W0ib5I=</DigestValue>
      </Reference>
      <Reference URI="/xl/worksheets/sheet2.xml?ContentType=application/vnd.openxmlformats-officedocument.spreadsheetml.worksheet+xml">
        <DigestMethod Algorithm="http://www.w3.org/2001/04/xmlenc#sha256"/>
        <DigestValue>4vEplYTUBZhWfXRyg4yFar8TTSX4ZNrCMkkQRzpj0TU=</DigestValue>
      </Reference>
      <Reference URI="/xl/worksheets/sheet20.xml?ContentType=application/vnd.openxmlformats-officedocument.spreadsheetml.worksheet+xml">
        <DigestMethod Algorithm="http://www.w3.org/2001/04/xmlenc#sha256"/>
        <DigestValue>XnzbEy0QhDStS0c5Txis2hnwp7+Wh8BBrUqmh0HzKYs=</DigestValue>
      </Reference>
      <Reference URI="/xl/worksheets/sheet21.xml?ContentType=application/vnd.openxmlformats-officedocument.spreadsheetml.worksheet+xml">
        <DigestMethod Algorithm="http://www.w3.org/2001/04/xmlenc#sha256"/>
        <DigestValue>r5fB4hEtnFUwzRlnbhowaeZ1msHBb98Jnur9rCs6gWE=</DigestValue>
      </Reference>
      <Reference URI="/xl/worksheets/sheet22.xml?ContentType=application/vnd.openxmlformats-officedocument.spreadsheetml.worksheet+xml">
        <DigestMethod Algorithm="http://www.w3.org/2001/04/xmlenc#sha256"/>
        <DigestValue>pl3hzS+8JL7Xh7IQ0e/ZfkNMvCTIJX6BN8n73uvnE9M=</DigestValue>
      </Reference>
      <Reference URI="/xl/worksheets/sheet23.xml?ContentType=application/vnd.openxmlformats-officedocument.spreadsheetml.worksheet+xml">
        <DigestMethod Algorithm="http://www.w3.org/2001/04/xmlenc#sha256"/>
        <DigestValue>DVTh1H4Z27ZNNDiIuDTVzF7vyXydzatiwO6UCd2Gqjc=</DigestValue>
      </Reference>
      <Reference URI="/xl/worksheets/sheet24.xml?ContentType=application/vnd.openxmlformats-officedocument.spreadsheetml.worksheet+xml">
        <DigestMethod Algorithm="http://www.w3.org/2001/04/xmlenc#sha256"/>
        <DigestValue>qb9RMF6tmBdfThAHHdBewrf3Igp40ORd2J+/X5aJY5k=</DigestValue>
      </Reference>
      <Reference URI="/xl/worksheets/sheet25.xml?ContentType=application/vnd.openxmlformats-officedocument.spreadsheetml.worksheet+xml">
        <DigestMethod Algorithm="http://www.w3.org/2001/04/xmlenc#sha256"/>
        <DigestValue>iO7/3kbtjvA0n/zOXM4ypf7RW/TmLIY6Mel/Vz9HW+0=</DigestValue>
      </Reference>
      <Reference URI="/xl/worksheets/sheet26.xml?ContentType=application/vnd.openxmlformats-officedocument.spreadsheetml.worksheet+xml">
        <DigestMethod Algorithm="http://www.w3.org/2001/04/xmlenc#sha256"/>
        <DigestValue>DV8suu1Ybwvnvuv0YM2Ni9rJ6RIPd6sAvXAI72T+sxE=</DigestValue>
      </Reference>
      <Reference URI="/xl/worksheets/sheet27.xml?ContentType=application/vnd.openxmlformats-officedocument.spreadsheetml.worksheet+xml">
        <DigestMethod Algorithm="http://www.w3.org/2001/04/xmlenc#sha256"/>
        <DigestValue>d1RamikkJRmiL4azQzKxixq2Idk9lxP50rh9jGs17gw=</DigestValue>
      </Reference>
      <Reference URI="/xl/worksheets/sheet28.xml?ContentType=application/vnd.openxmlformats-officedocument.spreadsheetml.worksheet+xml">
        <DigestMethod Algorithm="http://www.w3.org/2001/04/xmlenc#sha256"/>
        <DigestValue>fOC3ETOQpNq0UUdZbfJAo5SYQ4Ruai2uLz26p7F30Ik=</DigestValue>
      </Reference>
      <Reference URI="/xl/worksheets/sheet3.xml?ContentType=application/vnd.openxmlformats-officedocument.spreadsheetml.worksheet+xml">
        <DigestMethod Algorithm="http://www.w3.org/2001/04/xmlenc#sha256"/>
        <DigestValue>DWVJrZ0WI5UbhU9K3QvraMauVTF90utvL0JzSpiC5lE=</DigestValue>
      </Reference>
      <Reference URI="/xl/worksheets/sheet4.xml?ContentType=application/vnd.openxmlformats-officedocument.spreadsheetml.worksheet+xml">
        <DigestMethod Algorithm="http://www.w3.org/2001/04/xmlenc#sha256"/>
        <DigestValue>u/NOyEpkk2WEUC4KhgPk/DmF78A/ENN7u0jd1b+vheQ=</DigestValue>
      </Reference>
      <Reference URI="/xl/worksheets/sheet5.xml?ContentType=application/vnd.openxmlformats-officedocument.spreadsheetml.worksheet+xml">
        <DigestMethod Algorithm="http://www.w3.org/2001/04/xmlenc#sha256"/>
        <DigestValue>yxHN2wOChKHXaK5vE0TuEsfzyxsVS3Y3NVrX7yrC79M=</DigestValue>
      </Reference>
      <Reference URI="/xl/worksheets/sheet6.xml?ContentType=application/vnd.openxmlformats-officedocument.spreadsheetml.worksheet+xml">
        <DigestMethod Algorithm="http://www.w3.org/2001/04/xmlenc#sha256"/>
        <DigestValue>PVJG6R8gSetktWJ3CvxH40/4HqoeKjK3TAjHRNR7MOI=</DigestValue>
      </Reference>
      <Reference URI="/xl/worksheets/sheet7.xml?ContentType=application/vnd.openxmlformats-officedocument.spreadsheetml.worksheet+xml">
        <DigestMethod Algorithm="http://www.w3.org/2001/04/xmlenc#sha256"/>
        <DigestValue>4VLvMmHPkagFLa69E+p02hqLDYfsJT3ruEXy0F8809U=</DigestValue>
      </Reference>
      <Reference URI="/xl/worksheets/sheet8.xml?ContentType=application/vnd.openxmlformats-officedocument.spreadsheetml.worksheet+xml">
        <DigestMethod Algorithm="http://www.w3.org/2001/04/xmlenc#sha256"/>
        <DigestValue>haKYpPUXSaoA8v6iS9f6L5XGUOQf0yaFouREU5v+BHQ=</DigestValue>
      </Reference>
      <Reference URI="/xl/worksheets/sheet9.xml?ContentType=application/vnd.openxmlformats-officedocument.spreadsheetml.worksheet+xml">
        <DigestMethod Algorithm="http://www.w3.org/2001/04/xmlenc#sha256"/>
        <DigestValue>8PBbmUJOsIpzV6J/tYPhNkFvO/EQp2TeNy3WaFdpZPQ=</DigestValue>
      </Reference>
    </Manifest>
    <SignatureProperties>
      <SignatureProperty Id="idSignatureTime" Target="#idPackageSignature">
        <mdssi:SignatureTime xmlns:mdssi="http://schemas.openxmlformats.org/package/2006/digital-signature">
          <mdssi:Format>YYYY-MM-DDThh:mm:ssTZD</mdssi:Format>
          <mdssi:Value>2021-07-30T12:21:51Z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2021-07-30T12:21:51Z</xd:SigningTime>
          <xd:SigningCertificate>
            <xd:Cert>
              <xd:CertDigest>
                <DigestMethod Algorithm="http://www.w3.org/2001/04/xmlenc#sha256"/>
                <DigestValue>cXiIM3bv89dIUEC7XeCvGT34fGJo6LyNRoVVdpk5cVQ=</DigestValue>
              </xd:CertDigest>
              <xd:IssuerSerial>
                <X509IssuerName>CN=NBG Class 2 INT Sub CA, DC=nbg, DC=ge</X509IssuerName>
                <X509SerialNumber>121706635854206386418475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2022-07-25T06:12:22Z</dcterms:modified>
</cp:coreProperties>
</file>